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stavby" sheetId="1" r:id="rId1"/>
    <sheet name="SO 01 - Oprava výhybek č...." sheetId="2" r:id="rId2"/>
    <sheet name="01 - Technologická část" sheetId="3" r:id="rId3"/>
    <sheet name="VON - Oprava výhybek v žs..." sheetId="4" r:id="rId4"/>
  </sheets>
  <definedNames>
    <definedName name="_xlnm._FilterDatabase" localSheetId="2" hidden="1">'01 - Technologická část'!$C$122:$K$259</definedName>
    <definedName name="_xlnm._FilterDatabase" localSheetId="1" hidden="1">'SO 01 - Oprava výhybek č....'!$C$118:$K$396</definedName>
    <definedName name="_xlnm._FilterDatabase" localSheetId="3" hidden="1">'VON - Oprava výhybek v žs...'!$C$116:$K$139</definedName>
    <definedName name="_xlnm.Print_Titles" localSheetId="2">'01 - Technologická část'!$122:$122</definedName>
    <definedName name="_xlnm.Print_Titles" localSheetId="0">'Rekapitulace stavby'!$92:$92</definedName>
    <definedName name="_xlnm.Print_Titles" localSheetId="1">'SO 01 - Oprava výhybek č....'!$118:$118</definedName>
    <definedName name="_xlnm.Print_Titles" localSheetId="3">'VON - Oprava výhybek v žs...'!$116:$116</definedName>
    <definedName name="_xlnm.Print_Area" localSheetId="2">'01 - Technologická část'!$C$4:$J$41,'01 - Technologická část'!$C$50:$J$76,'01 - Technologická část'!$C$82:$J$102,'01 - Technologická část'!$C$108:$K$259</definedName>
    <definedName name="_xlnm.Print_Area" localSheetId="0">'Rekapitulace stavby'!$D$4:$AO$76,'Rekapitulace stavby'!$C$82:$AQ$99</definedName>
    <definedName name="_xlnm.Print_Area" localSheetId="1">'SO 01 - Oprava výhybek č....'!$C$4:$J$39,'SO 01 - Oprava výhybek č....'!$C$50:$J$76,'SO 01 - Oprava výhybek č....'!$C$82:$J$100,'SO 01 - Oprava výhybek č....'!$C$106:$K$396</definedName>
    <definedName name="_xlnm.Print_Area" localSheetId="3">'VON - Oprava výhybek v žs...'!$C$4:$J$39,'VON - Oprava výhybek v žs...'!$C$50:$J$76,'VON - Oprava výhybek v žs...'!$C$82:$J$98,'VON - Oprava výhybek v žs...'!$C$104:$K$139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98" i="1"/>
  <c r="J35" i="4"/>
  <c r="AX98" i="1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BI119" i="4"/>
  <c r="BH119" i="4"/>
  <c r="BG119" i="4"/>
  <c r="BF119" i="4"/>
  <c r="T119" i="4"/>
  <c r="R119" i="4"/>
  <c r="P119" i="4"/>
  <c r="F113" i="4"/>
  <c r="F111" i="4"/>
  <c r="E109" i="4"/>
  <c r="F91" i="4"/>
  <c r="F89" i="4"/>
  <c r="E87" i="4"/>
  <c r="J24" i="4"/>
  <c r="E24" i="4"/>
  <c r="J92" i="4" s="1"/>
  <c r="J23" i="4"/>
  <c r="J21" i="4"/>
  <c r="E21" i="4"/>
  <c r="J91" i="4" s="1"/>
  <c r="J20" i="4"/>
  <c r="J18" i="4"/>
  <c r="E18" i="4"/>
  <c r="F114" i="4" s="1"/>
  <c r="J17" i="4"/>
  <c r="J12" i="4"/>
  <c r="J111" i="4"/>
  <c r="E7" i="4"/>
  <c r="E107" i="4" s="1"/>
  <c r="J39" i="3"/>
  <c r="J38" i="3"/>
  <c r="AY97" i="1" s="1"/>
  <c r="J37" i="3"/>
  <c r="AX97" i="1" s="1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J120" i="3"/>
  <c r="F119" i="3"/>
  <c r="F117" i="3"/>
  <c r="E115" i="3"/>
  <c r="J94" i="3"/>
  <c r="F93" i="3"/>
  <c r="F91" i="3"/>
  <c r="E89" i="3"/>
  <c r="J23" i="3"/>
  <c r="E23" i="3"/>
  <c r="J119" i="3" s="1"/>
  <c r="J22" i="3"/>
  <c r="J20" i="3"/>
  <c r="E20" i="3"/>
  <c r="F120" i="3" s="1"/>
  <c r="J19" i="3"/>
  <c r="J14" i="3"/>
  <c r="J117" i="3"/>
  <c r="E7" i="3"/>
  <c r="E85" i="3"/>
  <c r="J37" i="2"/>
  <c r="J36" i="2"/>
  <c r="AY95" i="1" s="1"/>
  <c r="J35" i="2"/>
  <c r="AX95" i="1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5" i="2"/>
  <c r="BH165" i="2"/>
  <c r="BG165" i="2"/>
  <c r="BF165" i="2"/>
  <c r="T165" i="2"/>
  <c r="R165" i="2"/>
  <c r="P165" i="2"/>
  <c r="BI160" i="2"/>
  <c r="BH160" i="2"/>
  <c r="BG160" i="2"/>
  <c r="BF160" i="2"/>
  <c r="T160" i="2"/>
  <c r="R160" i="2"/>
  <c r="P160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92" i="2" s="1"/>
  <c r="J23" i="2"/>
  <c r="J21" i="2"/>
  <c r="E21" i="2"/>
  <c r="J91" i="2" s="1"/>
  <c r="J20" i="2"/>
  <c r="J18" i="2"/>
  <c r="E18" i="2"/>
  <c r="F116" i="2" s="1"/>
  <c r="J17" i="2"/>
  <c r="J12" i="2"/>
  <c r="J113" i="2" s="1"/>
  <c r="E7" i="2"/>
  <c r="E109" i="2"/>
  <c r="L90" i="1"/>
  <c r="AM90" i="1"/>
  <c r="AM89" i="1"/>
  <c r="L89" i="1"/>
  <c r="AM87" i="1"/>
  <c r="L87" i="1"/>
  <c r="L85" i="1"/>
  <c r="L84" i="1"/>
  <c r="J137" i="4"/>
  <c r="BK131" i="4"/>
  <c r="J125" i="4"/>
  <c r="J119" i="4"/>
  <c r="BK256" i="3"/>
  <c r="BK254" i="3"/>
  <c r="BK252" i="3"/>
  <c r="J242" i="3"/>
  <c r="J238" i="3"/>
  <c r="BK226" i="3"/>
  <c r="J214" i="3"/>
  <c r="J211" i="3"/>
  <c r="J201" i="3"/>
  <c r="J197" i="3"/>
  <c r="BK195" i="3"/>
  <c r="BK181" i="3"/>
  <c r="BK175" i="3"/>
  <c r="BK173" i="3"/>
  <c r="J163" i="3"/>
  <c r="BK161" i="3"/>
  <c r="BK147" i="3"/>
  <c r="J145" i="3"/>
  <c r="BK143" i="3"/>
  <c r="J141" i="3"/>
  <c r="J139" i="3"/>
  <c r="J133" i="3"/>
  <c r="BK131" i="3"/>
  <c r="J128" i="3"/>
  <c r="J388" i="2"/>
  <c r="J385" i="2"/>
  <c r="J376" i="2"/>
  <c r="BK371" i="2"/>
  <c r="J364" i="2"/>
  <c r="J362" i="2"/>
  <c r="BK356" i="2"/>
  <c r="J354" i="2"/>
  <c r="BK349" i="2"/>
  <c r="BK347" i="2"/>
  <c r="BK345" i="2"/>
  <c r="J343" i="2"/>
  <c r="BK341" i="2"/>
  <c r="BK339" i="2"/>
  <c r="BK337" i="2"/>
  <c r="BK334" i="2"/>
  <c r="J331" i="2"/>
  <c r="J322" i="2"/>
  <c r="J319" i="2"/>
  <c r="BK311" i="2"/>
  <c r="BK309" i="2"/>
  <c r="J306" i="2"/>
  <c r="J303" i="2"/>
  <c r="J273" i="2"/>
  <c r="J271" i="2"/>
  <c r="J267" i="2"/>
  <c r="BK264" i="2"/>
  <c r="J255" i="2"/>
  <c r="J251" i="2"/>
  <c r="BK249" i="2"/>
  <c r="J247" i="2"/>
  <c r="J245" i="2"/>
  <c r="BK229" i="2"/>
  <c r="BK227" i="2"/>
  <c r="BK224" i="2"/>
  <c r="J220" i="2"/>
  <c r="J212" i="2"/>
  <c r="BK202" i="2"/>
  <c r="J193" i="2"/>
  <c r="J185" i="2"/>
  <c r="BK177" i="2"/>
  <c r="J171" i="2"/>
  <c r="J150" i="2"/>
  <c r="BK147" i="2"/>
  <c r="J144" i="2"/>
  <c r="BK135" i="2"/>
  <c r="J126" i="2"/>
  <c r="BK122" i="2"/>
  <c r="BK134" i="4"/>
  <c r="BK128" i="4"/>
  <c r="J122" i="4"/>
  <c r="BK119" i="4"/>
  <c r="J254" i="3"/>
  <c r="BK250" i="3"/>
  <c r="J248" i="3"/>
  <c r="J244" i="3"/>
  <c r="BK242" i="3"/>
  <c r="BK240" i="3"/>
  <c r="BK228" i="3"/>
  <c r="BK222" i="3"/>
  <c r="J218" i="3"/>
  <c r="BK209" i="3"/>
  <c r="BK207" i="3"/>
  <c r="J205" i="3"/>
  <c r="J188" i="3"/>
  <c r="BK186" i="3"/>
  <c r="J181" i="3"/>
  <c r="J179" i="3"/>
  <c r="J177" i="3"/>
  <c r="J175" i="3"/>
  <c r="J173" i="3"/>
  <c r="J171" i="3"/>
  <c r="BK167" i="3"/>
  <c r="BK165" i="3"/>
  <c r="J152" i="3"/>
  <c r="J135" i="3"/>
  <c r="BK133" i="3"/>
  <c r="J131" i="3"/>
  <c r="BK385" i="2"/>
  <c r="J382" i="2"/>
  <c r="BK379" i="2"/>
  <c r="BK376" i="2"/>
  <c r="J371" i="2"/>
  <c r="J369" i="2"/>
  <c r="BK366" i="2"/>
  <c r="J351" i="2"/>
  <c r="J349" i="2"/>
  <c r="J334" i="2"/>
  <c r="BK325" i="2"/>
  <c r="BK322" i="2"/>
  <c r="BK317" i="2"/>
  <c r="J311" i="2"/>
  <c r="BK306" i="2"/>
  <c r="BK303" i="2"/>
  <c r="BK297" i="2"/>
  <c r="J295" i="2"/>
  <c r="J293" i="2"/>
  <c r="J285" i="2"/>
  <c r="J283" i="2"/>
  <c r="J280" i="2"/>
  <c r="J277" i="2"/>
  <c r="BK261" i="2"/>
  <c r="J258" i="2"/>
  <c r="J253" i="2"/>
  <c r="BK251" i="2"/>
  <c r="J249" i="2"/>
  <c r="BK247" i="2"/>
  <c r="J242" i="2"/>
  <c r="BK239" i="2"/>
  <c r="BK235" i="2"/>
  <c r="J231" i="2"/>
  <c r="J224" i="2"/>
  <c r="J216" i="2"/>
  <c r="J214" i="2"/>
  <c r="J209" i="2"/>
  <c r="BK199" i="2"/>
  <c r="BK196" i="2"/>
  <c r="BK189" i="2"/>
  <c r="J187" i="2"/>
  <c r="BK182" i="2"/>
  <c r="BK180" i="2"/>
  <c r="J177" i="2"/>
  <c r="BK174" i="2"/>
  <c r="J165" i="2"/>
  <c r="BK160" i="2"/>
  <c r="BK144" i="2"/>
  <c r="J140" i="2"/>
  <c r="J122" i="2"/>
  <c r="BK137" i="4"/>
  <c r="J134" i="4"/>
  <c r="J131" i="4"/>
  <c r="J128" i="4"/>
  <c r="BK125" i="4"/>
  <c r="BK122" i="4"/>
  <c r="J250" i="3"/>
  <c r="BK248" i="3"/>
  <c r="J246" i="3"/>
  <c r="J240" i="3"/>
  <c r="BK238" i="3"/>
  <c r="BK236" i="3"/>
  <c r="BK224" i="3"/>
  <c r="BK220" i="3"/>
  <c r="J216" i="3"/>
  <c r="BK214" i="3"/>
  <c r="BK211" i="3"/>
  <c r="J207" i="3"/>
  <c r="J203" i="3"/>
  <c r="BK199" i="3"/>
  <c r="J193" i="3"/>
  <c r="J186" i="3"/>
  <c r="BK179" i="3"/>
  <c r="J169" i="3"/>
  <c r="J161" i="3"/>
  <c r="BK149" i="3"/>
  <c r="J143" i="3"/>
  <c r="BK141" i="3"/>
  <c r="BK139" i="3"/>
  <c r="BK137" i="3"/>
  <c r="BK135" i="3"/>
  <c r="BK128" i="3"/>
  <c r="BK125" i="3"/>
  <c r="BK382" i="2"/>
  <c r="J379" i="2"/>
  <c r="BK364" i="2"/>
  <c r="J360" i="2"/>
  <c r="J358" i="2"/>
  <c r="BK351" i="2"/>
  <c r="J341" i="2"/>
  <c r="J339" i="2"/>
  <c r="BK331" i="2"/>
  <c r="BK328" i="2"/>
  <c r="BK314" i="2"/>
  <c r="J309" i="2"/>
  <c r="J300" i="2"/>
  <c r="BK293" i="2"/>
  <c r="BK290" i="2"/>
  <c r="BK287" i="2"/>
  <c r="BK285" i="2"/>
  <c r="BK271" i="2"/>
  <c r="BK269" i="2"/>
  <c r="BK242" i="2"/>
  <c r="J235" i="2"/>
  <c r="J227" i="2"/>
  <c r="BK220" i="2"/>
  <c r="BK216" i="2"/>
  <c r="BK209" i="2"/>
  <c r="J206" i="2"/>
  <c r="BK193" i="2"/>
  <c r="J189" i="2"/>
  <c r="BK187" i="2"/>
  <c r="J174" i="2"/>
  <c r="BK171" i="2"/>
  <c r="J132" i="2"/>
  <c r="BK129" i="2"/>
  <c r="AS96" i="1"/>
  <c r="F36" i="4"/>
  <c r="BK258" i="3"/>
  <c r="J258" i="3"/>
  <c r="J256" i="3"/>
  <c r="J252" i="3"/>
  <c r="BK246" i="3"/>
  <c r="BK244" i="3"/>
  <c r="J236" i="3"/>
  <c r="J228" i="3"/>
  <c r="J226" i="3"/>
  <c r="J224" i="3"/>
  <c r="J222" i="3"/>
  <c r="J220" i="3"/>
  <c r="BK218" i="3"/>
  <c r="BK216" i="3"/>
  <c r="J209" i="3"/>
  <c r="BK205" i="3"/>
  <c r="BK203" i="3"/>
  <c r="BK201" i="3"/>
  <c r="J199" i="3"/>
  <c r="BK197" i="3"/>
  <c r="J195" i="3"/>
  <c r="BK193" i="3"/>
  <c r="BK188" i="3"/>
  <c r="BK177" i="3"/>
  <c r="BK171" i="3"/>
  <c r="BK169" i="3"/>
  <c r="J167" i="3"/>
  <c r="J165" i="3"/>
  <c r="BK163" i="3"/>
  <c r="BK152" i="3"/>
  <c r="J149" i="3"/>
  <c r="J147" i="3"/>
  <c r="BK145" i="3"/>
  <c r="J137" i="3"/>
  <c r="J125" i="3"/>
  <c r="BK394" i="2"/>
  <c r="J394" i="2"/>
  <c r="BK391" i="2"/>
  <c r="J391" i="2"/>
  <c r="BK388" i="2"/>
  <c r="BK369" i="2"/>
  <c r="J366" i="2"/>
  <c r="BK362" i="2"/>
  <c r="BK360" i="2"/>
  <c r="BK358" i="2"/>
  <c r="J356" i="2"/>
  <c r="BK354" i="2"/>
  <c r="J347" i="2"/>
  <c r="J345" i="2"/>
  <c r="BK343" i="2"/>
  <c r="J337" i="2"/>
  <c r="J328" i="2"/>
  <c r="J325" i="2"/>
  <c r="BK319" i="2"/>
  <c r="J317" i="2"/>
  <c r="J314" i="2"/>
  <c r="BK300" i="2"/>
  <c r="J297" i="2"/>
  <c r="BK295" i="2"/>
  <c r="J290" i="2"/>
  <c r="J287" i="2"/>
  <c r="BK283" i="2"/>
  <c r="BK280" i="2"/>
  <c r="BK277" i="2"/>
  <c r="BK273" i="2"/>
  <c r="J269" i="2"/>
  <c r="BK267" i="2"/>
  <c r="J264" i="2"/>
  <c r="J261" i="2"/>
  <c r="BK258" i="2"/>
  <c r="BK255" i="2"/>
  <c r="BK253" i="2"/>
  <c r="BK245" i="2"/>
  <c r="J239" i="2"/>
  <c r="BK231" i="2"/>
  <c r="J229" i="2"/>
  <c r="BK214" i="2"/>
  <c r="BK212" i="2"/>
  <c r="BK206" i="2"/>
  <c r="J202" i="2"/>
  <c r="J199" i="2"/>
  <c r="J196" i="2"/>
  <c r="BK185" i="2"/>
  <c r="J182" i="2"/>
  <c r="J180" i="2"/>
  <c r="BK165" i="2"/>
  <c r="J160" i="2"/>
  <c r="BK150" i="2"/>
  <c r="J147" i="2"/>
  <c r="BK140" i="2"/>
  <c r="J135" i="2"/>
  <c r="BK132" i="2"/>
  <c r="J129" i="2"/>
  <c r="BK126" i="2"/>
  <c r="P121" i="2" l="1"/>
  <c r="P120" i="2" s="1"/>
  <c r="R368" i="2"/>
  <c r="P151" i="3"/>
  <c r="BK121" i="2"/>
  <c r="J121" i="2" s="1"/>
  <c r="J98" i="2" s="1"/>
  <c r="P368" i="2"/>
  <c r="P124" i="3"/>
  <c r="R124" i="3"/>
  <c r="T151" i="3"/>
  <c r="T213" i="3"/>
  <c r="P118" i="4"/>
  <c r="P117" i="4" s="1"/>
  <c r="AU98" i="1" s="1"/>
  <c r="R121" i="2"/>
  <c r="R120" i="2"/>
  <c r="R119" i="2" s="1"/>
  <c r="T368" i="2"/>
  <c r="BK151" i="3"/>
  <c r="J151" i="3"/>
  <c r="J100" i="3" s="1"/>
  <c r="BK213" i="3"/>
  <c r="J213" i="3"/>
  <c r="J101" i="3"/>
  <c r="R213" i="3"/>
  <c r="BK118" i="4"/>
  <c r="J118" i="4" s="1"/>
  <c r="J97" i="4" s="1"/>
  <c r="R118" i="4"/>
  <c r="R117" i="4"/>
  <c r="T121" i="2"/>
  <c r="T120" i="2"/>
  <c r="T119" i="2" s="1"/>
  <c r="BK368" i="2"/>
  <c r="J368" i="2"/>
  <c r="J99" i="2"/>
  <c r="BK124" i="3"/>
  <c r="J124" i="3"/>
  <c r="J99" i="3"/>
  <c r="T124" i="3"/>
  <c r="T123" i="3" s="1"/>
  <c r="R151" i="3"/>
  <c r="P213" i="3"/>
  <c r="T118" i="4"/>
  <c r="T117" i="4" s="1"/>
  <c r="E85" i="2"/>
  <c r="J89" i="2"/>
  <c r="F92" i="2"/>
  <c r="J115" i="2"/>
  <c r="BE144" i="2"/>
  <c r="BE174" i="2"/>
  <c r="BE224" i="2"/>
  <c r="BE306" i="2"/>
  <c r="BE309" i="2"/>
  <c r="BE339" i="2"/>
  <c r="BE349" i="2"/>
  <c r="BE371" i="2"/>
  <c r="BE376" i="2"/>
  <c r="BE385" i="2"/>
  <c r="BE388" i="2"/>
  <c r="BE391" i="2"/>
  <c r="BE394" i="2"/>
  <c r="J91" i="3"/>
  <c r="E111" i="3"/>
  <c r="BE128" i="3"/>
  <c r="BE133" i="3"/>
  <c r="BE139" i="3"/>
  <c r="BE141" i="3"/>
  <c r="BE173" i="3"/>
  <c r="BE209" i="3"/>
  <c r="BE211" i="3"/>
  <c r="BE222" i="3"/>
  <c r="BE240" i="3"/>
  <c r="BE248" i="3"/>
  <c r="BE254" i="3"/>
  <c r="BE258" i="3"/>
  <c r="BC98" i="1"/>
  <c r="J116" i="2"/>
  <c r="BE140" i="2"/>
  <c r="BE150" i="2"/>
  <c r="BE165" i="2"/>
  <c r="BE177" i="2"/>
  <c r="BE180" i="2"/>
  <c r="BE199" i="2"/>
  <c r="BE214" i="2"/>
  <c r="BE220" i="2"/>
  <c r="BE229" i="2"/>
  <c r="BE231" i="2"/>
  <c r="BE235" i="2"/>
  <c r="BE239" i="2"/>
  <c r="BE247" i="2"/>
  <c r="BE251" i="2"/>
  <c r="BE253" i="2"/>
  <c r="BE261" i="2"/>
  <c r="BE273" i="2"/>
  <c r="BE293" i="2"/>
  <c r="BE295" i="2"/>
  <c r="BE297" i="2"/>
  <c r="BE303" i="2"/>
  <c r="BE314" i="2"/>
  <c r="BE317" i="2"/>
  <c r="BE319" i="2"/>
  <c r="BE322" i="2"/>
  <c r="BE325" i="2"/>
  <c r="BE334" i="2"/>
  <c r="BE341" i="2"/>
  <c r="BE347" i="2"/>
  <c r="BE356" i="2"/>
  <c r="BE362" i="2"/>
  <c r="BE364" i="2"/>
  <c r="BE366" i="2"/>
  <c r="BE369" i="2"/>
  <c r="J93" i="3"/>
  <c r="BE131" i="3"/>
  <c r="BE145" i="3"/>
  <c r="BE175" i="3"/>
  <c r="BE177" i="3"/>
  <c r="BE181" i="3"/>
  <c r="BE195" i="3"/>
  <c r="BE207" i="3"/>
  <c r="BE226" i="3"/>
  <c r="BE242" i="3"/>
  <c r="BE250" i="3"/>
  <c r="E85" i="4"/>
  <c r="J89" i="4"/>
  <c r="J113" i="4"/>
  <c r="J114" i="4"/>
  <c r="BE119" i="4"/>
  <c r="BE125" i="4"/>
  <c r="BE131" i="4"/>
  <c r="BE122" i="2"/>
  <c r="BE126" i="2"/>
  <c r="BE132" i="2"/>
  <c r="BE135" i="2"/>
  <c r="BE147" i="2"/>
  <c r="BE202" i="2"/>
  <c r="BE227" i="2"/>
  <c r="BE242" i="2"/>
  <c r="BE249" i="2"/>
  <c r="BE264" i="2"/>
  <c r="BE267" i="2"/>
  <c r="BE269" i="2"/>
  <c r="BE271" i="2"/>
  <c r="BE300" i="2"/>
  <c r="BE311" i="2"/>
  <c r="BE328" i="2"/>
  <c r="BE337" i="2"/>
  <c r="BE343" i="2"/>
  <c r="BE345" i="2"/>
  <c r="BE354" i="2"/>
  <c r="BE360" i="2"/>
  <c r="F94" i="3"/>
  <c r="BE125" i="3"/>
  <c r="BE137" i="3"/>
  <c r="BE143" i="3"/>
  <c r="BE152" i="3"/>
  <c r="BE161" i="3"/>
  <c r="BE169" i="3"/>
  <c r="BE179" i="3"/>
  <c r="BE193" i="3"/>
  <c r="BE197" i="3"/>
  <c r="BE199" i="3"/>
  <c r="BE214" i="3"/>
  <c r="BE224" i="3"/>
  <c r="BE236" i="3"/>
  <c r="BE238" i="3"/>
  <c r="BE252" i="3"/>
  <c r="BE256" i="3"/>
  <c r="F92" i="4"/>
  <c r="BE122" i="4"/>
  <c r="BE134" i="4"/>
  <c r="BE137" i="4"/>
  <c r="BE129" i="2"/>
  <c r="BE160" i="2"/>
  <c r="BE171" i="2"/>
  <c r="BE182" i="2"/>
  <c r="BE185" i="2"/>
  <c r="BE187" i="2"/>
  <c r="BE189" i="2"/>
  <c r="BE193" i="2"/>
  <c r="BE196" i="2"/>
  <c r="BE206" i="2"/>
  <c r="BE209" i="2"/>
  <c r="BE212" i="2"/>
  <c r="BE216" i="2"/>
  <c r="BE245" i="2"/>
  <c r="BE255" i="2"/>
  <c r="BE258" i="2"/>
  <c r="BE277" i="2"/>
  <c r="BE280" i="2"/>
  <c r="BE283" i="2"/>
  <c r="BE285" i="2"/>
  <c r="BE287" i="2"/>
  <c r="BE290" i="2"/>
  <c r="BE331" i="2"/>
  <c r="BE351" i="2"/>
  <c r="BE358" i="2"/>
  <c r="BE379" i="2"/>
  <c r="BE382" i="2"/>
  <c r="BE135" i="3"/>
  <c r="BE147" i="3"/>
  <c r="BE149" i="3"/>
  <c r="BE163" i="3"/>
  <c r="BE165" i="3"/>
  <c r="BE167" i="3"/>
  <c r="BE171" i="3"/>
  <c r="BE186" i="3"/>
  <c r="BE188" i="3"/>
  <c r="BE201" i="3"/>
  <c r="BE203" i="3"/>
  <c r="BE205" i="3"/>
  <c r="BE216" i="3"/>
  <c r="BE218" i="3"/>
  <c r="BE220" i="3"/>
  <c r="BE228" i="3"/>
  <c r="BE244" i="3"/>
  <c r="BE246" i="3"/>
  <c r="BE128" i="4"/>
  <c r="F37" i="2"/>
  <c r="BD95" i="1"/>
  <c r="F38" i="3"/>
  <c r="BC97" i="1"/>
  <c r="BC96" i="1"/>
  <c r="AY96" i="1"/>
  <c r="J34" i="2"/>
  <c r="AW95" i="1"/>
  <c r="F35" i="2"/>
  <c r="BB95" i="1"/>
  <c r="F37" i="4"/>
  <c r="BD98" i="1" s="1"/>
  <c r="F34" i="2"/>
  <c r="BA95" i="1"/>
  <c r="J36" i="3"/>
  <c r="AW97" i="1" s="1"/>
  <c r="F34" i="4"/>
  <c r="BA98" i="1" s="1"/>
  <c r="F35" i="4"/>
  <c r="BB98" i="1" s="1"/>
  <c r="F37" i="3"/>
  <c r="BB97" i="1"/>
  <c r="BB96" i="1" s="1"/>
  <c r="AX96" i="1" s="1"/>
  <c r="F36" i="3"/>
  <c r="BA97" i="1"/>
  <c r="BA96" i="1" s="1"/>
  <c r="AW96" i="1" s="1"/>
  <c r="F39" i="3"/>
  <c r="BD97" i="1"/>
  <c r="BD96" i="1" s="1"/>
  <c r="F36" i="2"/>
  <c r="BC95" i="1"/>
  <c r="BC94" i="1"/>
  <c r="W32" i="1" s="1"/>
  <c r="AS94" i="1"/>
  <c r="J34" i="4"/>
  <c r="AW98" i="1" s="1"/>
  <c r="R123" i="3" l="1"/>
  <c r="P119" i="2"/>
  <c r="AU95" i="1"/>
  <c r="P123" i="3"/>
  <c r="AU97" i="1"/>
  <c r="BK117" i="4"/>
  <c r="J117" i="4" s="1"/>
  <c r="J30" i="4" s="1"/>
  <c r="AG98" i="1" s="1"/>
  <c r="BK120" i="2"/>
  <c r="BK119" i="2"/>
  <c r="J119" i="2" s="1"/>
  <c r="J30" i="2" s="1"/>
  <c r="AG95" i="1" s="1"/>
  <c r="BK123" i="3"/>
  <c r="J123" i="3" s="1"/>
  <c r="J32" i="3" s="1"/>
  <c r="AG97" i="1" s="1"/>
  <c r="AG96" i="1" s="1"/>
  <c r="BD94" i="1"/>
  <c r="W33" i="1" s="1"/>
  <c r="BB94" i="1"/>
  <c r="W31" i="1" s="1"/>
  <c r="BA94" i="1"/>
  <c r="W30" i="1" s="1"/>
  <c r="AY94" i="1"/>
  <c r="F35" i="3"/>
  <c r="AZ97" i="1" s="1"/>
  <c r="AZ96" i="1" s="1"/>
  <c r="AV96" i="1" s="1"/>
  <c r="AT96" i="1" s="1"/>
  <c r="F33" i="2"/>
  <c r="AZ95" i="1"/>
  <c r="J33" i="4"/>
  <c r="AV98" i="1" s="1"/>
  <c r="AT98" i="1" s="1"/>
  <c r="AU96" i="1"/>
  <c r="J33" i="2"/>
  <c r="AV95" i="1" s="1"/>
  <c r="AT95" i="1" s="1"/>
  <c r="J35" i="3"/>
  <c r="AV97" i="1"/>
  <c r="AT97" i="1" s="1"/>
  <c r="F33" i="4"/>
  <c r="AZ98" i="1" s="1"/>
  <c r="AG94" i="1" l="1"/>
  <c r="AK26" i="1" s="1"/>
  <c r="AN98" i="1"/>
  <c r="J39" i="2"/>
  <c r="J41" i="3"/>
  <c r="J39" i="4"/>
  <c r="AN97" i="1"/>
  <c r="J98" i="3"/>
  <c r="J96" i="4"/>
  <c r="J96" i="2"/>
  <c r="AN95" i="1"/>
  <c r="J120" i="2"/>
  <c r="J97" i="2" s="1"/>
  <c r="AN96" i="1"/>
  <c r="AZ94" i="1"/>
  <c r="W29" i="1"/>
  <c r="AU94" i="1"/>
  <c r="AW94" i="1"/>
  <c r="AK30" i="1" s="1"/>
  <c r="AX94" i="1"/>
  <c r="AV94" i="1" l="1"/>
  <c r="AK29" i="1" s="1"/>
  <c r="AK35" i="1" s="1"/>
  <c r="AT94" i="1" l="1"/>
  <c r="AN94" i="1" s="1"/>
</calcChain>
</file>

<file path=xl/sharedStrings.xml><?xml version="1.0" encoding="utf-8"?>
<sst xmlns="http://schemas.openxmlformats.org/spreadsheetml/2006/main" count="4388" uniqueCount="881">
  <si>
    <t>Export Komplet</t>
  </si>
  <si>
    <t/>
  </si>
  <si>
    <t>2.0</t>
  </si>
  <si>
    <t>ZAMOK</t>
  </si>
  <si>
    <t>False</t>
  </si>
  <si>
    <t>{1bc42b83-6831-4a96-ab71-cf1b1cb3c164}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</si>
  <si>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</si>
  <si>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</si>
  <si>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</si>
  <si>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</si>
  <si>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</si>
  <si>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</si>
  <si>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</si>
  <si>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</si>
  <si>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63520125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</si>
  <si>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</si>
  <si>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</si>
  <si>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výhybek v žst. Bruntál</t>
  </si>
  <si>
    <t>KSO:</t>
  </si>
  <si>
    <t>CC-CZ:</t>
  </si>
  <si>
    <t>Místo:</t>
  </si>
  <si>
    <t>PS Bruntál</t>
  </si>
  <si>
    <t>Datum:</t>
  </si>
  <si>
    <t>9. 4. 2020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</si>
  <si>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</si>
  <si>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</si>
  <si>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</si>
  <si>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</si>
  <si>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</si>
  <si>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</si>
  <si>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</si>
  <si>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</si>
  <si>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</si>
  <si>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</si>
  <si>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</si>
  <si>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</si>
  <si>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</si>
  <si>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</si>
  <si>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</si>
  <si>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</si>
  <si>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</si>
  <si>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</si>
  <si>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</si>
  <si>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</si>
  <si>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</si>
  <si>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</si>
  <si>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</si>
  <si>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</si>
  <si>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</si>
  <si>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</si>
  <si>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</si>
  <si>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</si>
  <si>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</si>
  <si>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</si>
  <si>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</si>
  <si>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</si>
  <si>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</si>
  <si>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</si>
  <si>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</si>
  <si>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</si>
  <si>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</si>
  <si>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</si>
  <si>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</si>
  <si>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</si>
  <si>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</si>
  <si>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</si>
  <si>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</si>
  <si>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</si>
  <si>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</si>
  <si>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</si>
  <si>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</si>
  <si>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</si>
  <si>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</si>
  <si>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</si>
  <si>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</si>
  <si>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</si>
  <si>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</si>
  <si>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</si>
  <si>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</si>
  <si>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</si>
  <si>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</si>
  <si>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</si>
  <si>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</si>
  <si>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výhybek č.21,22,23 v žst. Bruntál</t>
  </si>
  <si>
    <t>STA</t>
  </si>
  <si>
    <t>1</t>
  </si>
  <si>
    <t>{5132f996-94bd-4646-9710-c8fedcfbeef5}</t>
  </si>
  <si>
    <t>2</t>
  </si>
  <si>
    <t>PS 01</t>
  </si>
  <si>
    <t>{5b583ed4-90ea-4e79-8969-ac02af1a84a3}</t>
  </si>
  <si>
    <t>01</t>
  </si>
  <si>
    <t>Technologická část</t>
  </si>
  <si>
    <t>Soupis</t>
  </si>
  <si>
    <t>{11fb9621-bd96-4086-a39a-91ee2c7384e8}</t>
  </si>
  <si>
    <t>824</t>
  </si>
  <si>
    <t>VON</t>
  </si>
  <si>
    <t>{1e082f2e-61e7-44df-ad93-de3f7383fbe3}</t>
  </si>
  <si>
    <t>KRYCÍ LIST SOUPISU PRACÍ</t>
  </si>
  <si>
    <t>Objekt:</t>
  </si>
  <si>
    <t>SO 01 - Oprava výhybek č.21,22,23 v žst. Bruntál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</si>
  <si>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</si>
  <si>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</si>
  <si>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</si>
  <si>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</si>
  <si>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</si>
  <si>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</si>
  <si>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</si>
  <si>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</si>
  <si>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</si>
  <si>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</si>
  <si>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</si>
  <si>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</si>
  <si>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</si>
  <si>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</si>
  <si>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</si>
  <si>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</si>
  <si>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</si>
  <si>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</si>
  <si>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</si>
  <si>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</si>
  <si>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</si>
  <si>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</si>
  <si>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</si>
  <si>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</si>
  <si>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</si>
  <si>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</si>
  <si>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</si>
  <si>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5914075110</t>
  </si>
  <si>
    <t>Zřízení konstrukční vrstvy pražcového podloží včetně geotextilie tl. 0,15 m</t>
  </si>
  <si>
    <t>m2</t>
  </si>
  <si>
    <t>Sborník UOŽI 01 2020</t>
  </si>
  <si>
    <t>4</t>
  </si>
  <si>
    <t>691474957</t>
  </si>
  <si>
    <t>PP</t>
  </si>
  <si>
    <t>Zřízení konstrukční vrstvy pražcového podloží včetně geotextilie tl. 0,15 m. Poznámka: 1. V cenách jsou započteny náklady na naložení výzisku na dopravní prostředek. 2. V cenách nejsou obsaženy náklady na dodávku materiálu a odtěžení zeminy.</t>
  </si>
  <si>
    <t>P</t>
  </si>
  <si>
    <t>Poznámka k položce:_x000D_
VL Ž4 typ 3</t>
  </si>
  <si>
    <t>VV</t>
  </si>
  <si>
    <t>3,00*120,00</t>
  </si>
  <si>
    <t>5915010010</t>
  </si>
  <si>
    <t>Těžení zeminy nebo horniny železničního spodku I. třídy</t>
  </si>
  <si>
    <t>m3</t>
  </si>
  <si>
    <t>1180562209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</si>
  <si>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</si>
  <si>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3,00*120,00*0,15</t>
  </si>
  <si>
    <t>3</t>
  </si>
  <si>
    <t>5907050120</t>
  </si>
  <si>
    <t>Dělení kolejnic kyslíkem tv. S49</t>
  </si>
  <si>
    <t>kus</t>
  </si>
  <si>
    <t>1007973662</t>
  </si>
  <si>
    <t>Dělení kolejnic kyslíkem tv. S49. Poznámka: 1. V cenách jsou započteny náklady na manipulaci, podložení, označení a provedení řezu kolejnice.</t>
  </si>
  <si>
    <t>Poznámka k položce:_x000D_
Řez=kus</t>
  </si>
  <si>
    <t>5907050110</t>
  </si>
  <si>
    <t>Dělení kolejnic kyslíkem tv. UIC60 nebo R65</t>
  </si>
  <si>
    <t>-1274968112</t>
  </si>
  <si>
    <t>Dělení kolejnic kyslíkem tv. UIC60 nebo R65. Poznámka: 1. V cenách jsou započteny náklady na manipulaci, podložení, označení a provedení řezu kolejnice.</t>
  </si>
  <si>
    <t>5999010010</t>
  </si>
  <si>
    <t>Vyjmutí a snesení konstrukcí nebo dílů hmotnosti do 10 t</t>
  </si>
  <si>
    <t>t</t>
  </si>
  <si>
    <t>-1658659926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</si>
  <si>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</si>
  <si>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13,190+13,380+17,620</t>
  </si>
  <si>
    <t>65,00*0,295298+6,00*0,624730+11,00*0,581929</t>
  </si>
  <si>
    <t>Součet</t>
  </si>
  <si>
    <t>6</t>
  </si>
  <si>
    <t>5907015035</t>
  </si>
  <si>
    <t>Ojedinělá výměna kolejnic stávající upevnění tv. S49 rozdělení "c"</t>
  </si>
  <si>
    <t>m</t>
  </si>
  <si>
    <t>-1687138010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</si>
  <si>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</si>
  <si>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</si>
  <si>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2*2,00</t>
  </si>
  <si>
    <t>7</t>
  </si>
  <si>
    <t>5905055020</t>
  </si>
  <si>
    <t>Odstranění stávajícího kolejového lože odtěžením ve výhybce</t>
  </si>
  <si>
    <t>1686663184</t>
  </si>
  <si>
    <t>Odstranění stávajícího kolejového lože odtěžením ve výhybce. Poznámka: 1. V cenách jsou započteny náklady na odstranění KL, úpravu pláně a rozprostření výzisku na terén nebo jeho naložení na dopravní prostředek. 2. Položka se použije v případech, kdy se nové KL nezřizuje.</t>
  </si>
  <si>
    <t>53,000+58,000+70,000</t>
  </si>
  <si>
    <t>8</t>
  </si>
  <si>
    <t>5905055010</t>
  </si>
  <si>
    <t>Odstranění stávajícího kolejového lože odtěžením v koleji</t>
  </si>
  <si>
    <t>1386145132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</si>
  <si>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</si>
  <si>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40,00*2,836+26,00*1,632+10,00*1,447</t>
  </si>
  <si>
    <t>9</t>
  </si>
  <si>
    <t>5915010020</t>
  </si>
  <si>
    <t>Těžení zeminy nebo horniny železničního spodku II. třídy</t>
  </si>
  <si>
    <t>636726863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</si>
  <si>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</si>
  <si>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(33,23*3,40+33,23*1,80/2)*0,20</t>
  </si>
  <si>
    <t>33,23*1,30*0,80+33,23*1,30*1,00</t>
  </si>
  <si>
    <t>(27,13*3,40+27,13*1,80/2)*0,20</t>
  </si>
  <si>
    <t>27,13*1,30*0,80</t>
  </si>
  <si>
    <t>(28,60*3,40+28,60*1,80/2)*0,20</t>
  </si>
  <si>
    <t>28,60*1,30*1,00</t>
  </si>
  <si>
    <t>40,00*5,35*0,20</t>
  </si>
  <si>
    <t>10</t>
  </si>
  <si>
    <t>5915020010</t>
  </si>
  <si>
    <t>Povrchová úprava plochy železničního spodku</t>
  </si>
  <si>
    <t>-1698996463</t>
  </si>
  <si>
    <t>Povrchová úprava plochy železničního spodku. Poznámka: 1. V cenách jsou započteny náklady na urovnání a úpravu ploch nebo skládek výzisku kameniva a zeminy s jejich případnou rekultivací.</t>
  </si>
  <si>
    <t>28,60*4,95+27,13*5,60+33,23*6,25</t>
  </si>
  <si>
    <t xml:space="preserve">5,35*40 </t>
  </si>
  <si>
    <t>11</t>
  </si>
  <si>
    <t>5914075120</t>
  </si>
  <si>
    <t>Zřízení konstrukční vrstvy pražcového podloží včetně geotextilie tl. 0,30 m</t>
  </si>
  <si>
    <t>-865613260</t>
  </si>
  <si>
    <t>Zřízení konstrukční vrstvy pražcového podloží včetně geotextilie tl. 0,30 m. Poznámka: 1. V cenách jsou započteny náklady na naložení výzisku na dopravní prostředek. 2. V cenách nejsou obsaženy náklady na dodávku materiálu a odtěžení zeminy.</t>
  </si>
  <si>
    <t>12</t>
  </si>
  <si>
    <t>5905060020</t>
  </si>
  <si>
    <t>Zřízení nového kolejového lože ve výhybce</t>
  </si>
  <si>
    <t>-121523855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</si>
  <si>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</si>
  <si>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47,000+55,000+63,000</t>
  </si>
  <si>
    <t>13</t>
  </si>
  <si>
    <t>5905060010</t>
  </si>
  <si>
    <t>Zřízení nového kolejového lože v koleji</t>
  </si>
  <si>
    <t>1236065179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</si>
  <si>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</si>
  <si>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34,00*2,929+6,00*3,117+17,00*1,468+3,00*1,447+6,00*1,601</t>
  </si>
  <si>
    <t>14</t>
  </si>
  <si>
    <t>5911651120</t>
  </si>
  <si>
    <t>Montáž srdcovkové části výhybky jednoduché betonové pražce soustavy S49</t>
  </si>
  <si>
    <t>-1049448732</t>
  </si>
  <si>
    <t>Montáž srdcovkové části výhybky jednoduché betonové pražce soustavy S49. Poznámka: 1. V cenách jsou započteny náklady na montáž srdcovkové části na pražcovém podloží podle montážního plánu s vystrojenými pražci a ošetření kluzných částí výhybky mazivem. Položka se použije u výhybek s předmontovanou výměnovou a střední částí. 2. V cenách nejsou obsaženy náklady na dodávku materiálu.</t>
  </si>
  <si>
    <t>2*8,15+2*6,67+2*7,97</t>
  </si>
  <si>
    <t>5911529120</t>
  </si>
  <si>
    <t>Montáž čelisťového závěru výhybky jednoduché v žlabovém pražci soustavy S49</t>
  </si>
  <si>
    <t>1105002472</t>
  </si>
  <si>
    <t>Montáž čelisťového závěru výhybky jednoduché v žlabovém pražci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</si>
  <si>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16</t>
  </si>
  <si>
    <t>5999015020</t>
  </si>
  <si>
    <t>Vložení konstrukcí nebo dílů hmotnosti přes 10 do 20 t</t>
  </si>
  <si>
    <t>214728244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</si>
  <si>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</si>
  <si>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33,971+31,443+37,996</t>
  </si>
  <si>
    <t>17</t>
  </si>
  <si>
    <t>5906130380</t>
  </si>
  <si>
    <t>Montáž kolejového roštu v ose koleje pražce betonové vystrojené tv. S49 rozdělení "c"</t>
  </si>
  <si>
    <t>km</t>
  </si>
  <si>
    <t>-29353844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</si>
  <si>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</si>
  <si>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18</t>
  </si>
  <si>
    <t>5906130350</t>
  </si>
  <si>
    <t>Montáž kolejového roštu v ose koleje pražce betonové vystrojené tv. R65 rozdělení "c"</t>
  </si>
  <si>
    <t>-829308366</t>
  </si>
  <si>
    <t>Montáž kolejového roštu v ose koleje pražce betonové vystrojené tv. R65 rozdělení "c". Poznámka: 1. V cenách jsou započteny náklady na manipulaci a montáž KR, u pražců dřevěných nevystrojených i na vrtání pražců. 2. V cenách nejsou obsaženy náklady na dodávku materiálu.</t>
  </si>
  <si>
    <t>19</t>
  </si>
  <si>
    <t>5909042020</t>
  </si>
  <si>
    <t>Přesná úprava GPK výhybky směrové a výškové uspořádání pražce betonové</t>
  </si>
  <si>
    <t>1994180702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</si>
  <si>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</si>
  <si>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Rozvinutá délka výhybky=m</t>
  </si>
  <si>
    <t>44,63+43,75+49,85</t>
  </si>
  <si>
    <t>20</t>
  </si>
  <si>
    <t>5909042010</t>
  </si>
  <si>
    <t>Přesná úprava GPK výhybky směrové a výškové uspořádání pražce dřevěné nebo ocelové</t>
  </si>
  <si>
    <t>-1759134252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</si>
  <si>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</si>
  <si>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5909032020</t>
  </si>
  <si>
    <t>Přesná úprava GPK koleje směrové a výškové uspořádání pražce betonové</t>
  </si>
  <si>
    <t>1925382774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</si>
  <si>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</si>
  <si>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Kilometr koleje=km</t>
  </si>
  <si>
    <t>22</t>
  </si>
  <si>
    <t>5909032010</t>
  </si>
  <si>
    <t>Přesná úprava GPK koleje směrové a výškové uspořádání pražce dřevěné nebo ocelové</t>
  </si>
  <si>
    <t>1188388942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</si>
  <si>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</si>
  <si>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23</t>
  </si>
  <si>
    <t>5909040020</t>
  </si>
  <si>
    <t>Následná úprava GPK výhybky směrové a výškové uspořádání pražce betonové</t>
  </si>
  <si>
    <t>1423545868</t>
  </si>
  <si>
    <t>Následná úprava GPK výhybky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</si>
  <si>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24</t>
  </si>
  <si>
    <t>5909040010</t>
  </si>
  <si>
    <t>Následná úprava GPK výhybky směrové a výškové uspořádání pražce dřevěné nebo ocelové</t>
  </si>
  <si>
    <t>-1822630387</t>
  </si>
  <si>
    <t>Následná úprava GPK výhybky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</si>
  <si>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25</t>
  </si>
  <si>
    <t>5909030020</t>
  </si>
  <si>
    <t>Následná úprava GPK koleje směrové a výškové uspořádání pražce betonové</t>
  </si>
  <si>
    <t>1093506032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</si>
  <si>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</si>
  <si>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26</t>
  </si>
  <si>
    <t>5905105040</t>
  </si>
  <si>
    <t>Doplnění KL kamenivem souvisle strojně ve výhybce</t>
  </si>
  <si>
    <t>-351471854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</si>
  <si>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</si>
  <si>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27</t>
  </si>
  <si>
    <t>5905105030</t>
  </si>
  <si>
    <t>Doplnění KL kamenivem souvisle strojně v koleji</t>
  </si>
  <si>
    <t>-1353151820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</si>
  <si>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</si>
  <si>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28</t>
  </si>
  <si>
    <t>5905110020</t>
  </si>
  <si>
    <t>Snížení KL pod patou kolejnice ve výhybce</t>
  </si>
  <si>
    <t>710436457</t>
  </si>
  <si>
    <t>Snížení KL pod patou kolejnice ve výhybce. Poznámka: 1. V cenách jsou započteny náklady na snížení KL pod patou kolejnice ručně vidlemi. 2. V cenách nejsou obsaženy náklady na doplnění a dodávku kameniva.</t>
  </si>
  <si>
    <t>44,63+43,75+49,85+43,75</t>
  </si>
  <si>
    <t>29</t>
  </si>
  <si>
    <t>5907010070</t>
  </si>
  <si>
    <t>Výměna LISŮ tv. S49 rozdělení "c"</t>
  </si>
  <si>
    <t>-1469479816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</si>
  <si>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</si>
  <si>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15*3,40</t>
  </si>
  <si>
    <t>30</t>
  </si>
  <si>
    <t>5910020030</t>
  </si>
  <si>
    <t>Svařování kolejnic termitem plný předehřev standardní spára svar sériový tv. S49</t>
  </si>
  <si>
    <t>svar</t>
  </si>
  <si>
    <t>1746055833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</si>
  <si>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</si>
  <si>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40+8+16</t>
  </si>
  <si>
    <t>31</t>
  </si>
  <si>
    <t>5910020120</t>
  </si>
  <si>
    <t>Svařování kolejnic termitem plný předehřev standardní spára svar jednotlivý tv. R65</t>
  </si>
  <si>
    <t>1708353553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</si>
  <si>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</si>
  <si>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32</t>
  </si>
  <si>
    <t>5910025130</t>
  </si>
  <si>
    <t>Svařování kolejnic elektrickým obloukem svar jednotlivý tv. S49</t>
  </si>
  <si>
    <t>-2046055267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</si>
  <si>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</si>
  <si>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33</t>
  </si>
  <si>
    <t>5910050020</t>
  </si>
  <si>
    <t>Umožnění volné dilatace dílů výhybek demontáž upevňovadel výhybka II. generace</t>
  </si>
  <si>
    <t>-1332503172</t>
  </si>
  <si>
    <t>Umožnění volné dilatace dílů výhybek demontáž upevňovadel výhybka II. generace. Poznámka: 1. V cenách jsou započteny náklady na uvolnění dílů výhybky a jejich rovnoměrné prodloužení nebo zkrácení. 2. V cenách nejsou obsaženy náklady na demontáž spojek.</t>
  </si>
  <si>
    <t>34</t>
  </si>
  <si>
    <t>5910050120</t>
  </si>
  <si>
    <t>Umožnění volné dilatace dílů výhybek montáž upevňovadel výhybka II. generace</t>
  </si>
  <si>
    <t>445590229</t>
  </si>
  <si>
    <t>Umožnění volné dilatace dílů výhybek montáž upevňovadel výhybka II. generace. Poznámka: 1. V cenách jsou započteny náklady na uvolnění dílů výhybky a jejich rovnoměrné prodloužení nebo zkrácení. 2. V cenách nejsou obsaženy náklady na demontáž spojek.</t>
  </si>
  <si>
    <t>35</t>
  </si>
  <si>
    <t>5910040010</t>
  </si>
  <si>
    <t>Umožnění volné dilatace kolejnice demontáž upevňovadel bez osazení kluzných podložek rozdělení pražců "c"</t>
  </si>
  <si>
    <t>2105811522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</si>
  <si>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</si>
  <si>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36</t>
  </si>
  <si>
    <t>5910040110</t>
  </si>
  <si>
    <t>Umožnění volné dilatace kolejnice montáž upevňovadel bez odstranění kluzných podložek rozdělení pražců "c"</t>
  </si>
  <si>
    <t>-1739541863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</si>
  <si>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</si>
  <si>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37</t>
  </si>
  <si>
    <t>5910035030</t>
  </si>
  <si>
    <t>Dosažení dovolené upínací teploty v BK prodloužením kolejnicového pásu v koleji tv. S49</t>
  </si>
  <si>
    <t>-874823211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</si>
  <si>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</si>
  <si>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38</t>
  </si>
  <si>
    <t>5908050010</t>
  </si>
  <si>
    <t>Výměna upevnění podkladnicového komplety a pryžová podložka</t>
  </si>
  <si>
    <t>úl.pl.</t>
  </si>
  <si>
    <t>-21287566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</si>
  <si>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</si>
  <si>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39</t>
  </si>
  <si>
    <t>5910136010</t>
  </si>
  <si>
    <t>Montáž pražcové kotvy v koleji</t>
  </si>
  <si>
    <t>753914401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</si>
  <si>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</si>
  <si>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40</t>
  </si>
  <si>
    <t>5910136020</t>
  </si>
  <si>
    <t>Montáž pražcové kotvy ve výhybce</t>
  </si>
  <si>
    <t>1609618548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</si>
  <si>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</si>
  <si>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41</t>
  </si>
  <si>
    <t>7594105360</t>
  </si>
  <si>
    <t>Montáž lanového propojení stykového č.v. 70 301</t>
  </si>
  <si>
    <t>-549772954</t>
  </si>
  <si>
    <t>Montáž lanového propojení stykového č.v. 70 301 - rozměření místa připojení, případné vyvrtání otvorů, montáž kompletní sady lanových propojení dvojice stykových transformátorů</t>
  </si>
  <si>
    <t>42</t>
  </si>
  <si>
    <t>5905025110</t>
  </si>
  <si>
    <t>Doplnění stezky štěrkodrtí souvislé</t>
  </si>
  <si>
    <t>-1040205674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</si>
  <si>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</si>
  <si>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72,00*1,00*0,05+120,00*1,00*0,05</t>
  </si>
  <si>
    <t>43</t>
  </si>
  <si>
    <t>5905023030</t>
  </si>
  <si>
    <t>Úprava povrchu stezky rozprostřením štěrkodrtě přes 5 do 10 cm</t>
  </si>
  <si>
    <t>77461891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</si>
  <si>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</si>
  <si>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72,00*1,00+120,00*1,00</t>
  </si>
  <si>
    <t>44</t>
  </si>
  <si>
    <t>5912023010</t>
  </si>
  <si>
    <t>Demontáž návěstidla uloženého ve stezce námezníku</t>
  </si>
  <si>
    <t>656058697</t>
  </si>
  <si>
    <t>Demontáž návěstidla uloženého ve stezce námezníku. Poznámka: 1. V cenách jsou započteny náklady na demontáž návěstidla, zához, úpravu terénu a naložení na dopravní prostředek.</t>
  </si>
  <si>
    <t>Poznámka k položce:_x000D_
Návěstidlo=kus</t>
  </si>
  <si>
    <t>45</t>
  </si>
  <si>
    <t>5912037010</t>
  </si>
  <si>
    <t>Montáž návěstidla uloženého ve stezce námezníku</t>
  </si>
  <si>
    <t>1085950928</t>
  </si>
  <si>
    <t>Montáž návěstidla uloženého ve stezce námezníku. Poznámka: 1. V cenách jsou započteny náklady na montáž návěstidel umístěných ve stezce včetně zemních prací a úpravy místa uložení. 2. V cenách nejsou obsaženy náklady na dodávku materiálu.</t>
  </si>
  <si>
    <t>46</t>
  </si>
  <si>
    <t>5906135070</t>
  </si>
  <si>
    <t>Demontáž kolejového roštu koleje na úložišti pražce dřevěné tv. S49 rozdělení "c"</t>
  </si>
  <si>
    <t>-1088015281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</si>
  <si>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</si>
  <si>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47</t>
  </si>
  <si>
    <t>5906135190</t>
  </si>
  <si>
    <t>Demontáž kolejového roštu koleje na úložišti pražce betonové tv. S49 "c"</t>
  </si>
  <si>
    <t>-1845489930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</si>
  <si>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</si>
  <si>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48</t>
  </si>
  <si>
    <t>5906135160</t>
  </si>
  <si>
    <t>Demontáž kolejového roštu koleje na úložišti pražce betonové tv. R65 rozdělení"c"</t>
  </si>
  <si>
    <t>641617945</t>
  </si>
  <si>
    <t>Demontáž kolejového roštu koleje na úložišti pražce betonové tv. R65 rozdělení"c".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</si>
  <si>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49</t>
  </si>
  <si>
    <t>5911655040</t>
  </si>
  <si>
    <t>Demontáž jednoduché výhybky na úložišti dřevěné pražce soustavy S49</t>
  </si>
  <si>
    <t>-1973994732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</si>
  <si>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</si>
  <si>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37,83+43,75+49,85</t>
  </si>
  <si>
    <t>50</t>
  </si>
  <si>
    <t>5915005030</t>
  </si>
  <si>
    <t>Hloubení rýh nebo jam na železničním spodku III. třídy</t>
  </si>
  <si>
    <t>1498195713</t>
  </si>
  <si>
    <t>Hloubení rýh nebo jam na železničním spodku III. třídy. Poznámka: 1. V cenách jsou započteny náklady na hloubení a uložení výzisku na terén nebo naložení na dopravní prostředek a uložení na úložišti.</t>
  </si>
  <si>
    <t>0,20*0,50*85,00</t>
  </si>
  <si>
    <t>51</t>
  </si>
  <si>
    <t>R1</t>
  </si>
  <si>
    <t xml:space="preserve">Vystrojení vsakovacího žebra filtrační geotextílií </t>
  </si>
  <si>
    <t>-1692822399</t>
  </si>
  <si>
    <t>(0,70+0,20+1,00)*85,00</t>
  </si>
  <si>
    <t>52</t>
  </si>
  <si>
    <t>5914055020</t>
  </si>
  <si>
    <t>Zřízení krytých odvodňovacích zařízení šachty trativodu</t>
  </si>
  <si>
    <t>1317293804</t>
  </si>
  <si>
    <t>Zřízení krytých odvodňovacích zařízení šachty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</si>
  <si>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53</t>
  </si>
  <si>
    <t>5914055010</t>
  </si>
  <si>
    <t>Zřízení krytých odvodňovacích zařízení potrubí trativodu</t>
  </si>
  <si>
    <t>-151709183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</si>
  <si>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</si>
  <si>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54</t>
  </si>
  <si>
    <t>R2</t>
  </si>
  <si>
    <t xml:space="preserve">Zásyp vsakovacího žebra štěrkem </t>
  </si>
  <si>
    <t>1477214397</t>
  </si>
  <si>
    <t>0,50*0,70*85,00</t>
  </si>
  <si>
    <t>55</t>
  </si>
  <si>
    <t>-1809902476</t>
  </si>
  <si>
    <t>0,20*0,50*6,00</t>
  </si>
  <si>
    <t>56</t>
  </si>
  <si>
    <t>5914055030</t>
  </si>
  <si>
    <t>Zřízení krytých odvodňovacích zařízení svodného potrubí</t>
  </si>
  <si>
    <t>-937074431</t>
  </si>
  <si>
    <t>Zřízení krytých odvodňovacích zařízení svodného potrubí.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</si>
  <si>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57</t>
  </si>
  <si>
    <t>5914035460</t>
  </si>
  <si>
    <t>Zřízení otevřených odvodňovacích zařízení trativodní výusť prefabrikované díly</t>
  </si>
  <si>
    <t>1882147632</t>
  </si>
  <si>
    <t>Zřízení otevřených odvodňovacích zařízení trativodní výusť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</si>
  <si>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58</t>
  </si>
  <si>
    <t>5915005010</t>
  </si>
  <si>
    <t>Hloubení rýh nebo jam na železničním spodku I. třídy</t>
  </si>
  <si>
    <t>-426754315</t>
  </si>
  <si>
    <t>Hloubení rýh nebo jam na železničním spodku I. třídy. Poznámka: 1. V cenách jsou započteny náklady na hloubení a uložení výzisku na terén nebo naložení na dopravní prostředek a uložení na úložišti.</t>
  </si>
  <si>
    <t>15,00*1,20*1,00</t>
  </si>
  <si>
    <t>59</t>
  </si>
  <si>
    <t>M</t>
  </si>
  <si>
    <t>5961116005 R</t>
  </si>
  <si>
    <t xml:space="preserve">Výhybka jednoduchá smontovaná pražce betonové Obl-o49 1:7,5 – 190(519,628/300,000), L, p, b,  </t>
  </si>
  <si>
    <t>-801602595</t>
  </si>
  <si>
    <t xml:space="preserve">Poznámka k položce:_x000D_
v.č. 21 - objednáno u DT Prostějov_x000D_
</t>
  </si>
  <si>
    <t>60</t>
  </si>
  <si>
    <t>5961116015</t>
  </si>
  <si>
    <t>Výhybka jednoduchá smontovaná pražce betonové, soustavy J49 1:9-190 levá</t>
  </si>
  <si>
    <t>2063403545</t>
  </si>
  <si>
    <t xml:space="preserve">Poznámka k položce:_x000D_
v.č. 22 - objednáno u DT Prostějov_x000D_
</t>
  </si>
  <si>
    <t>61</t>
  </si>
  <si>
    <t>5961116020</t>
  </si>
  <si>
    <t>Výhybka jednoduchá smontovaná pražce betonové, soustavy J49 1:9-300 pravá</t>
  </si>
  <si>
    <t>1433971461</t>
  </si>
  <si>
    <t xml:space="preserve">Poznámka k položce:_x000D_
v.č. 23 - objednáno u DT Prostějov_x000D_
</t>
  </si>
  <si>
    <t>62</t>
  </si>
  <si>
    <t>5957101050</t>
  </si>
  <si>
    <t>Kolejnice třídy R260 tv. 49 E1 délky 25,000 m</t>
  </si>
  <si>
    <t>469476114</t>
  </si>
  <si>
    <t>63</t>
  </si>
  <si>
    <t>5957113005</t>
  </si>
  <si>
    <t>Kolejnice přechodové tv. R65/49E1 levá</t>
  </si>
  <si>
    <t>1018246826</t>
  </si>
  <si>
    <t>Poznámka k položce:_x000D_
 R65 - 3,0 m / S49 - 9,5 m</t>
  </si>
  <si>
    <t>64</t>
  </si>
  <si>
    <t>5957113010</t>
  </si>
  <si>
    <t>Kolejnice přechodové tv. R65/49E1 pravá</t>
  </si>
  <si>
    <t>-581540550</t>
  </si>
  <si>
    <t>65</t>
  </si>
  <si>
    <t>5957134000</t>
  </si>
  <si>
    <t>Lepený izolovaný styk tv. S49 s tepelně zpracovanou hlavou délky 3,40 m</t>
  </si>
  <si>
    <t>1069973691</t>
  </si>
  <si>
    <t>66</t>
  </si>
  <si>
    <t>5955101000</t>
  </si>
  <si>
    <t>Kamenivo drcené štěrk frakce 31,5/63 třídy BI</t>
  </si>
  <si>
    <t>1476455</t>
  </si>
  <si>
    <t>165,000*1,70+157,191*1,70+35,000*1,70</t>
  </si>
  <si>
    <t>67</t>
  </si>
  <si>
    <t>5955101020</t>
  </si>
  <si>
    <t>Kamenivo drcené štěrkodrť frakce 0/32</t>
  </si>
  <si>
    <t>708586191</t>
  </si>
  <si>
    <t>210,390*1,80</t>
  </si>
  <si>
    <t>68</t>
  </si>
  <si>
    <t>5955101030</t>
  </si>
  <si>
    <t>Kamenivo drcené drť frakce 8/16</t>
  </si>
  <si>
    <t>-961921700</t>
  </si>
  <si>
    <t>9,6000*1,60</t>
  </si>
  <si>
    <t>69</t>
  </si>
  <si>
    <t>5955101012</t>
  </si>
  <si>
    <t>Kamenivo drcené štěrk frakce 16/32</t>
  </si>
  <si>
    <t>-951040264</t>
  </si>
  <si>
    <t>29,750*1,40</t>
  </si>
  <si>
    <t>70</t>
  </si>
  <si>
    <t>5964133005</t>
  </si>
  <si>
    <t>Geotextilie separační</t>
  </si>
  <si>
    <t>1144773970</t>
  </si>
  <si>
    <t>715,186*1,05</t>
  </si>
  <si>
    <t>71</t>
  </si>
  <si>
    <t>5964133015</t>
  </si>
  <si>
    <t>Geotextilie filtrační</t>
  </si>
  <si>
    <t>-456737161</t>
  </si>
  <si>
    <t>161,500*1,05</t>
  </si>
  <si>
    <t>72</t>
  </si>
  <si>
    <t>5958128005</t>
  </si>
  <si>
    <t>Komplety Skl 24 (šroub RS 0, matice M 22, podložka Uls 6)</t>
  </si>
  <si>
    <t>1218056946</t>
  </si>
  <si>
    <t>73</t>
  </si>
  <si>
    <t>5958158020</t>
  </si>
  <si>
    <t>Podložka pryžová pod patu kolejnice R65 183/151/6</t>
  </si>
  <si>
    <t>1638987020</t>
  </si>
  <si>
    <t>74</t>
  </si>
  <si>
    <t>5960101000</t>
  </si>
  <si>
    <t>Pražcové kotvy TDHB pro pražec betonový B 91</t>
  </si>
  <si>
    <t>-881022767</t>
  </si>
  <si>
    <t>75</t>
  </si>
  <si>
    <t>5960101045</t>
  </si>
  <si>
    <t>Pražcové kotvy pro pražec betonový výhybkový VPS</t>
  </si>
  <si>
    <t>1614547333</t>
  </si>
  <si>
    <t>76</t>
  </si>
  <si>
    <t>5962104005</t>
  </si>
  <si>
    <t>Hranice námezník betonový vč. Nátěru</t>
  </si>
  <si>
    <t>-296347085</t>
  </si>
  <si>
    <t>77</t>
  </si>
  <si>
    <t>7594110915</t>
  </si>
  <si>
    <t>Lanové propojení s kolíkovým ukončením LLI 2xFe20/70 M16 norma 708549006 (HM0404223990716)</t>
  </si>
  <si>
    <t>1718677101</t>
  </si>
  <si>
    <t>78</t>
  </si>
  <si>
    <t>7594110925</t>
  </si>
  <si>
    <t>Lanové propojení s kolíkovým ukončením LLI 2xFe20/120 M16 norma 708549007 (HM0404223990733)</t>
  </si>
  <si>
    <t>-1990836602</t>
  </si>
  <si>
    <t>79</t>
  </si>
  <si>
    <t>R1.M</t>
  </si>
  <si>
    <t xml:space="preserve">Železniční spodek Drenážní plastové díly trubka s částečnou perforací DN 150 mm </t>
  </si>
  <si>
    <t>2099441596</t>
  </si>
  <si>
    <t>14*6,00</t>
  </si>
  <si>
    <t>80</t>
  </si>
  <si>
    <t>R2.M</t>
  </si>
  <si>
    <t>Železniční spodek Drenážní plastové díly spojka-spojovací nátrubek DN 150 mm</t>
  </si>
  <si>
    <t>-998784102</t>
  </si>
  <si>
    <t>81</t>
  </si>
  <si>
    <t>R3.M</t>
  </si>
  <si>
    <t>Železniční spodek Drenážní plastové díly šachta průchozí DN 400/150 1 vtok/1 odtok DN 150 mm</t>
  </si>
  <si>
    <t>-2054045176</t>
  </si>
  <si>
    <t>82</t>
  </si>
  <si>
    <t>R4.M</t>
  </si>
  <si>
    <t>Železniční spodek Drenážní plastové díly šachta průchozí DN 400/150 1 vtok DN 150 mm/1 odtok DN 200 mm</t>
  </si>
  <si>
    <t>-1029413344</t>
  </si>
  <si>
    <t>83</t>
  </si>
  <si>
    <t>R5.M</t>
  </si>
  <si>
    <t xml:space="preserve">Železniční spodek Drenážní plastové díly šachta DN 400/150 - 1 odtok DN 150 mm </t>
  </si>
  <si>
    <t>-1846805847</t>
  </si>
  <si>
    <t xml:space="preserve">Železniční spodek Drenážní plastové díly šachta odbočná DN 400/150 - 2 vtoky/1 odtok DN 150 mm </t>
  </si>
  <si>
    <t>84</t>
  </si>
  <si>
    <t>R6.M</t>
  </si>
  <si>
    <t>Železniční spodek Drenážní plastové díly poklop šachty plastový DN 400</t>
  </si>
  <si>
    <t>-953637113</t>
  </si>
  <si>
    <t>85</t>
  </si>
  <si>
    <t>R7.M</t>
  </si>
  <si>
    <t>Železniční spodek Výtokové čelo TBM Q 600/600-210</t>
  </si>
  <si>
    <t>-1854298352</t>
  </si>
  <si>
    <t>Výtokové čelo TBM Q 600/600-210</t>
  </si>
  <si>
    <t>86</t>
  </si>
  <si>
    <t>R8.M</t>
  </si>
  <si>
    <t xml:space="preserve">Železniční spodek Drenážní plastové díly Svodné potrubí DN 200 mm </t>
  </si>
  <si>
    <t>777817883</t>
  </si>
  <si>
    <t>OST</t>
  </si>
  <si>
    <t>Ostatní</t>
  </si>
  <si>
    <t>87</t>
  </si>
  <si>
    <t>9909000400</t>
  </si>
  <si>
    <t>Poplatek za likvidaci plastových součástí</t>
  </si>
  <si>
    <t>512</t>
  </si>
  <si>
    <t>820358310</t>
  </si>
  <si>
    <t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</si>
  <si>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88</t>
  </si>
  <si>
    <t>9909000100</t>
  </si>
  <si>
    <t>Poplatek za uložení suti nebo hmot na oficiální skládku</t>
  </si>
  <si>
    <t>1293815361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</si>
  <si>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</si>
  <si>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151,000*1,80+170,342*1,80"štěrkové lože</t>
  </si>
  <si>
    <t>54,000*2,00+262,459*2,00+8,500*2,00+18,000*2,00"zemina</t>
  </si>
  <si>
    <t>89</t>
  </si>
  <si>
    <t>9909000200</t>
  </si>
  <si>
    <t>Poplatek za uložení nebezpečného odpadu na oficiální skládku</t>
  </si>
  <si>
    <t>1498124028</t>
  </si>
  <si>
    <t>Poplatek za uložení nebezpečného odpadu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</si>
  <si>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30,000*1,80"štěrkové lože</t>
  </si>
  <si>
    <t>90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</si>
  <si>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</si>
  <si>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</si>
  <si>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1416612011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</si>
  <si>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</si>
  <si>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1264,334+54,000+0,095"štěrkové lože, zemina, pryž.podložky - odpad</t>
  </si>
  <si>
    <t>91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</si>
  <si>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</si>
  <si>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</si>
  <si>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-682929118</t>
  </si>
  <si>
    <t>Doprava jednosměrná (např. nakupovaného materiálu) mechanizací o nosnosti přes 3,5 t objemnějšího kusového materiálu (prefabrikátů, stožárů, výhybek, rozvaděčů, vybouraných hmot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</si>
  <si>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103,410"výhybky</t>
  </si>
  <si>
    <t>92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</si>
  <si>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</si>
  <si>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</si>
  <si>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-1471644947</t>
  </si>
  <si>
    <t>Doprava jednosměrná (např. nakupovaného materiálu) mechanizací o nosnosti přes 3,5 t objemnějšího kusového materiálu (prefabrikátů, stožárů, výhybek, rozvaděčů, vybouraných hmot atd.)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</si>
  <si>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4,939+1,372+3,218"kolejnice, LISy</t>
  </si>
  <si>
    <t>93</t>
  </si>
  <si>
    <t>9902300100</t>
  </si>
  <si>
    <t>Doprava jednosměrná (např. nakupovaného materiálu) mechanizací o nosnosti přes 3,5 t sypanin (kameniva, písku, suti, dlažebních kostek, atd.) do 10 km</t>
  </si>
  <si>
    <t>268456790</t>
  </si>
  <si>
    <t>Doprava jednosměrná (např. nakupovaného materiálu)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</si>
  <si>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607,225+378,702+15,360+41,650"štěrk, štěrkodrť, drť, štěrk</t>
  </si>
  <si>
    <t>94</t>
  </si>
  <si>
    <t>9902300600</t>
  </si>
  <si>
    <t>Doprava jednosměrná (např. nakupovaného materiálu) mechanizací o nosnosti přes 3,5 t sypanin (kameniva, písku, suti, dlažebních kostek, atd.) do 80 km</t>
  </si>
  <si>
    <t>-445184387</t>
  </si>
  <si>
    <t>Doprava jednosměrná (např. nakupovaného materiálu) mechanizací o nosnosti přes 3,5 t sypanin (kameniva, písku, suti, dlažebních kostek,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</si>
  <si>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0,365+0,106+0,368+0,168+0,517"svrškový materiál, kotvy, geotextílie, námezníky, drenážní díly</t>
  </si>
  <si>
    <t>95</t>
  </si>
  <si>
    <t>9903200100</t>
  </si>
  <si>
    <t>Přeprava mechanizace na místo prováděných prací o hmotnosti přes 12 t přes 50 do 100 km</t>
  </si>
  <si>
    <t>1631392966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</si>
  <si>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</si>
  <si>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8"ASP, PUŠL, DVOUCESTNÉ RYPADLO, KOLEJ.JEŘÁB, 2xJEŘÁB, ASP, PUŠL</t>
  </si>
  <si>
    <t>PS 01 - Oprava výhybek v žst. Bruntál</t>
  </si>
  <si>
    <t>Soupis:</t>
  </si>
  <si>
    <t>01 - Technologická část</t>
  </si>
  <si>
    <t>Ing. Hodulová Michaela</t>
  </si>
  <si>
    <t>OST 1 - Kabely</t>
  </si>
  <si>
    <t>OST 2 - KO</t>
  </si>
  <si>
    <t>7591017030</t>
  </si>
  <si>
    <t>Demontáž elektromotorického přestavníku z výhybky s kontrolou jazyků</t>
  </si>
  <si>
    <t>-2108781231</t>
  </si>
  <si>
    <t>Poznámka k položce:_x000D_
V21,22,23</t>
  </si>
  <si>
    <t>7591015038</t>
  </si>
  <si>
    <t>Montáž elektromotorického přestavníku na výhybce s kontrolou jazyků s upevněním přírubou</t>
  </si>
  <si>
    <t>-1896301907</t>
  </si>
  <si>
    <t>Montáž elektromotorického přestavníku na výhybce s kontrolou jazyků s upevněním přírubou - připevnění přestavníku k přírubě a zatažení kabelu s kabelovou formou do kabelového závěru, mechanické přezkoušení chodu</t>
  </si>
  <si>
    <t>7590147050</t>
  </si>
  <si>
    <t>Demontáž závěru kabelového zabezpečovacího na betonový sloupek UKM 12</t>
  </si>
  <si>
    <t>-1554370830</t>
  </si>
  <si>
    <t>7590145044</t>
  </si>
  <si>
    <t>Montáž závěru kabelového zabezpečovacího na zemní podpěru UKMP</t>
  </si>
  <si>
    <t>1470891692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</si>
  <si>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</si>
  <si>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7590140190</t>
  </si>
  <si>
    <t>Závěry Závěr kabelový UKMP-WM (CV736719001)</t>
  </si>
  <si>
    <t>128</t>
  </si>
  <si>
    <t>-165451996</t>
  </si>
  <si>
    <t>7591095010</t>
  </si>
  <si>
    <t>Dodatečná montáž ohrazení pro elekromotorický přestavník s plastovou ohrádkou</t>
  </si>
  <si>
    <t>43294062</t>
  </si>
  <si>
    <t>7591090120</t>
  </si>
  <si>
    <t>Díly pro zemní montáž přestavníků Ohrádka přestavníku POP PP (HM0321859992207)</t>
  </si>
  <si>
    <t>-1392903009</t>
  </si>
  <si>
    <t>7591015062</t>
  </si>
  <si>
    <t>Připojení elektromotorického přestavníku na výhybku s kontrolou jazyků</t>
  </si>
  <si>
    <t>-714479863</t>
  </si>
  <si>
    <t>Připojení elektromotorického přestavníku na výhybku s kontrolou jazyků - připojení a seřízení přestavníkové spojnice, montáž a seřízení kontrolního ústrojí</t>
  </si>
  <si>
    <t>7591087310</t>
  </si>
  <si>
    <t>Demontáž ostatních náhradních dílů EP600 sady kontaktové</t>
  </si>
  <si>
    <t>-1837742921</t>
  </si>
  <si>
    <t>7591085310</t>
  </si>
  <si>
    <t>Montáž ostatních náhradních dílů EP600 sady kontaktové</t>
  </si>
  <si>
    <t>-157738917</t>
  </si>
  <si>
    <t>7591080740</t>
  </si>
  <si>
    <t>Ostatní náhradní díly EP600 Sada kontaktová bez závorníku nerezová (CV200625107)</t>
  </si>
  <si>
    <t>726160528</t>
  </si>
  <si>
    <t>7598095070</t>
  </si>
  <si>
    <t>Přezkoušení a regulace elektromotorového přestavníku</t>
  </si>
  <si>
    <t>-1072364297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</si>
  <si>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</si>
  <si>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OST 1</t>
  </si>
  <si>
    <t>Kabely</t>
  </si>
  <si>
    <t>1320010001-R</t>
  </si>
  <si>
    <t>Výkop a odkop zeminy ke stávajícím kabelům ručně, zabezpečení výkopu</t>
  </si>
  <si>
    <t>1551716533</t>
  </si>
  <si>
    <t>1320010011-R</t>
  </si>
  <si>
    <t>Ochrana štěrkového lože kolejí při souběžné trase s kolejemi</t>
  </si>
  <si>
    <t>2019371893</t>
  </si>
  <si>
    <t>1320010021-R</t>
  </si>
  <si>
    <t>Opětovné zřízení kabelového lože z prosáté zeminy ve stávající kabelové trase</t>
  </si>
  <si>
    <t>645142046</t>
  </si>
  <si>
    <t>1320010031-R</t>
  </si>
  <si>
    <t>Pokládka výstražné folie ve stávající kabelové trase</t>
  </si>
  <si>
    <t>-603912136</t>
  </si>
  <si>
    <t>7592700640</t>
  </si>
  <si>
    <t>Upozorňovadla, značky Návěsti označující místo na trati Fólie výstražná modrá š34cm  (HM0673909991034)</t>
  </si>
  <si>
    <t>-1637059252</t>
  </si>
  <si>
    <t>1320010035-R</t>
  </si>
  <si>
    <t>Odstranění výstražné folie ve stávající kabelové trase</t>
  </si>
  <si>
    <t>-1211154826</t>
  </si>
  <si>
    <t>1320010041-R</t>
  </si>
  <si>
    <t>Zához osazené kabelové trasy ručně včetně hutnění</t>
  </si>
  <si>
    <t>1393184400</t>
  </si>
  <si>
    <t>1320010051-R</t>
  </si>
  <si>
    <t>Povrchová úprava po záhozu ve stávající kabelové trase</t>
  </si>
  <si>
    <t>-1450359395</t>
  </si>
  <si>
    <t>460510274-R</t>
  </si>
  <si>
    <t>Kanály do rýhy ze žlabů plastových šířky do 20 cm</t>
  </si>
  <si>
    <t>1440306321</t>
  </si>
  <si>
    <t>Kabelové prostupy, kanály a multikanály  kanály ze žlabů plastových včetně utěsnění, vyspárování a zakrytí víkem do rýhy, bez výkopových prací, vnější šířky přes 10 do 20 cm</t>
  </si>
  <si>
    <t>7593500150</t>
  </si>
  <si>
    <t>Trasy kabelového vedení Kabelové žlaby (200x126) spodní + vrchní díl plast</t>
  </si>
  <si>
    <t>-1476005276</t>
  </si>
  <si>
    <t>7590525230</t>
  </si>
  <si>
    <t>Montáž kabelu návěstního volně uloženého s jádrem 1 mm Cu TCEKEZE, TCEKFE, TCEKPFLEY, TCEKPFLEZE do 7 P</t>
  </si>
  <si>
    <t>-1153253850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</si>
  <si>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</si>
  <si>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7590521509</t>
  </si>
  <si>
    <t>Venkovní vedení kabelová - metalické sítě Plněné, párované s ochr. vodičem TCEKPFLEY 2 P 1,0 D</t>
  </si>
  <si>
    <t>733407180</t>
  </si>
  <si>
    <t>12"KO V21N</t>
  </si>
  <si>
    <t>12"KO V21R</t>
  </si>
  <si>
    <t>7590521514</t>
  </si>
  <si>
    <t>Venkovní vedení kabelová - metalické sítě Plněné, párované s ochr. vodičem TCEKPFLEY 3 P 1,0 D</t>
  </si>
  <si>
    <t>527138570</t>
  </si>
  <si>
    <t>7590521519</t>
  </si>
  <si>
    <t>Venkovní vedení kabelová - metalické sítě Plněné, párované s ochr. vodičem TCEKPFLEY 4 P 1,0 D</t>
  </si>
  <si>
    <t>-489935271</t>
  </si>
  <si>
    <t>10"V21</t>
  </si>
  <si>
    <t>5"V23</t>
  </si>
  <si>
    <t>7590521529</t>
  </si>
  <si>
    <t>Venkovní vedení kabelová - metalické sítě Plněné, párované s ochr. vodičem TCEKPFLEY 7 P 1,0 D</t>
  </si>
  <si>
    <t>-1422849811</t>
  </si>
  <si>
    <t>7590525558</t>
  </si>
  <si>
    <t>Montáž smršťovací spojky Raychem bez pancíře na dvouplášťovém celoplastovém kabelu do 10 žil</t>
  </si>
  <si>
    <t>41885074</t>
  </si>
  <si>
    <t>Montáž smršťovací spojky Raychem bez pancíře na dvouplášťovém celoplastovém kabelu do 10 žil - nasazení manžety, spojení žil, převlečení manžety, nahřátí pro její tepelné smrštění, uložení spojky v jámě</t>
  </si>
  <si>
    <t>7590525559</t>
  </si>
  <si>
    <t>Montáž smršťovací spojky Raychem bez pancíře na dvouplášťovém celoplastovém kabelu do 20 žil</t>
  </si>
  <si>
    <t>-1860424102</t>
  </si>
  <si>
    <t>Montáž smršťovací spojky Raychem bez pancíře na dvouplášťovém celoplastovém kabelu do 20 žil - nasazení manžety, spojení žil, převlečení manžety, nahřátí pro její tepelné smrštění, uložení spojky v jámě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</si>
  <si>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</si>
  <si>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</si>
  <si>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1538615027</t>
  </si>
  <si>
    <t>7593505270</t>
  </si>
  <si>
    <t>Montáž kabelového označníku Ball Marker</t>
  </si>
  <si>
    <t>-936768353</t>
  </si>
  <si>
    <t>Montáž kabelového označníku Ball Marker - upevnění kabelového označníku na plášť kabelu upevňovacími prvky</t>
  </si>
  <si>
    <t>7593501820</t>
  </si>
  <si>
    <t>Trasy kabelového vedení Lokátory a markery Ball Marker 1408-XR, fialový zabezpečováci</t>
  </si>
  <si>
    <t>334981038</t>
  </si>
  <si>
    <t>7590555190</t>
  </si>
  <si>
    <t>Montáž forma pro kabely TCEKPFLE, TCEKPFLEY, TCEKPFLEZE, TCEKPFLEZY svorkovice WAGO do 2 P 1,0</t>
  </si>
  <si>
    <t>-2102592727</t>
  </si>
  <si>
    <t>Montáž forma pro kabely TCEKPFLE, TCEKPFLEY, TCEKPFLEZE, TCEKPFLEZY svorkovice WAGO do 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</si>
  <si>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7590555192</t>
  </si>
  <si>
    <t>Montáž forma pro kabely TCEKPFLE, TCEKPFLEY, TCEKPFLEZE, TCEKPFLEZY svorkovice WAGO do 3 P 1,0</t>
  </si>
  <si>
    <t>1541715207</t>
  </si>
  <si>
    <t>Montáž forma pro kabely TCEKPFLE, TCEKPFLEY, TCEKPFLEZE, TCEKPFLEZY svorkovice WAGO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</si>
  <si>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7590555194</t>
  </si>
  <si>
    <t>Montáž forma pro kabely TCEKPFLE, TCEKPFLEY, TCEKPFLEZE, TCEKPFLEZY svorkovice WAGO do 4 P 1,0</t>
  </si>
  <si>
    <t>-392680304</t>
  </si>
  <si>
    <t>Montáž forma pro kabely TCEKPFLE, TCEKPFLEY, TCEKPFLEZE, TCEKPFLEZY svorkovice WAGO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</si>
  <si>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7590555196</t>
  </si>
  <si>
    <t>Montáž forma pro kabely TCEKPFLE, TCEKPFLEY, TCEKPFLEZE, TCEKPFLEZY svorkovice WAGO do 7 P 1,0</t>
  </si>
  <si>
    <t>2095251458</t>
  </si>
  <si>
    <t>Montáž forma pro kabely TCEKPFLE, TCEKPFLEY, TCEKPFLEZE, TCEKPFLEZY svorkovice WAGO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</si>
  <si>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OST 2</t>
  </si>
  <si>
    <t>KO</t>
  </si>
  <si>
    <t>7594207080</t>
  </si>
  <si>
    <t>Demontáž kolejové skříně TJA, TJAP</t>
  </si>
  <si>
    <t>755077343</t>
  </si>
  <si>
    <t>7594205082</t>
  </si>
  <si>
    <t>Montáž kolejové skříně TJA, TJAP na betonové pražce</t>
  </si>
  <si>
    <t>-1604017288</t>
  </si>
  <si>
    <t>Montáž kolejové skříně TJA, TJAP na betonové pražce - usazení skříně do výkopu bez provedení zemních prací, propojení skříně s kolejnicemi jednokolíkovými lanovými propojeními, připevnění lan k pražci a montážním trámkům, zatažení kabelů, proměření izolačního stavu, označení skříně. Bez zhotovení a zapojení kabelových forem</t>
  </si>
  <si>
    <t>7594110705</t>
  </si>
  <si>
    <t>Lanové propojení s kolíkovým ukončením LDI 1xFe9/220</t>
  </si>
  <si>
    <t>1586504451</t>
  </si>
  <si>
    <t>7594110710</t>
  </si>
  <si>
    <t>Lanové propojení s kolíkovým ukončením LDI 1xFe9/400</t>
  </si>
  <si>
    <t>-1081356321</t>
  </si>
  <si>
    <t>7594107270</t>
  </si>
  <si>
    <t>Demontáž kosého lanového propojení pro vystřídání fází nezávislá trakce</t>
  </si>
  <si>
    <t>1387571957</t>
  </si>
  <si>
    <t>7594105280</t>
  </si>
  <si>
    <t>Montáž kosého lanového propojení P 70 301/2 pro vystřídání fází nezávislá trakce</t>
  </si>
  <si>
    <t>-1641599214</t>
  </si>
  <si>
    <t>Montáž kosého lanového propojení P 70 301/2 pro vystřídání fází nezávislá trakce - příčné nebo podélné propojení kolejnic přímých kolejí a na výhybkách; usazení pražců mezi souběžnými kolejemi nebo podél koleje; připevnění lanového propojení na pražce nebo montážní trámky</t>
  </si>
  <si>
    <t>7594110215</t>
  </si>
  <si>
    <t>Lanové propojení s kolíkovým ukončením LAI 1xFe9/290 norma 703029139 (HM0404223990154AV.00290)</t>
  </si>
  <si>
    <t>-327689935</t>
  </si>
  <si>
    <t>7594105015</t>
  </si>
  <si>
    <t>Vrtání kolejnic všech souprav elektrickou vrtačkou</t>
  </si>
  <si>
    <t>-1415155369</t>
  </si>
  <si>
    <t>4"V22,23-N,a SK</t>
  </si>
  <si>
    <t>2"V21-N</t>
  </si>
  <si>
    <t>2"V21-R</t>
  </si>
  <si>
    <t>10"výhybkové</t>
  </si>
  <si>
    <t>12"příčné</t>
  </si>
  <si>
    <t>7594107330</t>
  </si>
  <si>
    <t>Demontáž kolejnicového lanového propojení z betonových pražců</t>
  </si>
  <si>
    <t>1375128977</t>
  </si>
  <si>
    <t>7594105332</t>
  </si>
  <si>
    <t>Montáž lanového propojení kolejnicového na betonové pražce do 3,3 m</t>
  </si>
  <si>
    <t>1723216004</t>
  </si>
  <si>
    <t>Montáž lanového propojení kolejnicového na betonové pražce do 3,3 m - příčné nebo podélné propojení kolejnic přímých kolejí a na výhybkách; usazení pražců mezi souběžnými kolejemi nebo podél koleje; připevnění lanového propojení na pražce nebo montážní trámky</t>
  </si>
  <si>
    <t>7594110455</t>
  </si>
  <si>
    <t>Lanové propojení s kolíkovým ukončením LBI 1xFe20/330 norma 707579002 (HM0404223990422)</t>
  </si>
  <si>
    <t>295730015</t>
  </si>
  <si>
    <t>7594110815</t>
  </si>
  <si>
    <t>Lanové propojení s kolíkovým ukončením LJI 2xFe20/330 norma 708579002 (HM0404223990492)</t>
  </si>
  <si>
    <t>2032210413</t>
  </si>
  <si>
    <t>7594170310</t>
  </si>
  <si>
    <t>Propojovací příslušenství Příchytka lanová 3x20 vrchní 220/180 B91S/1 norma 703319004 (HM0404223990853)</t>
  </si>
  <si>
    <t>925294371</t>
  </si>
  <si>
    <t>7594105390</t>
  </si>
  <si>
    <t>Montáž pražce nebo trámku pro upevnění lanového propojení</t>
  </si>
  <si>
    <t>1636526221</t>
  </si>
  <si>
    <t>Montáž pražce nebo trámku pro upevnění lanového propojení - usazení pražce nebo trámku mezi koleje nebo podél koleje; připevnění lana k pražci nebo montážnímu trámku</t>
  </si>
  <si>
    <t>7590190160</t>
  </si>
  <si>
    <t>Ostatní Trámek umělohmotný UTR-122 (HM0321859999802)</t>
  </si>
  <si>
    <t>516441006</t>
  </si>
  <si>
    <t>7594170570</t>
  </si>
  <si>
    <t>Propojovací příslušenství Příchytka lanová na dřev.pražec dvojitá-LPD norma 703309006 (HM0404223990009)</t>
  </si>
  <si>
    <t>-1337666449</t>
  </si>
  <si>
    <t>7594170530</t>
  </si>
  <si>
    <t>Propojovací příslušenství Příchytka lanová jednod. norma 703309005 (HM0404223990011)</t>
  </si>
  <si>
    <t>884113601</t>
  </si>
  <si>
    <t>7598095080</t>
  </si>
  <si>
    <t>Přezkoušení a regulace kolejových obvodů izolovaných</t>
  </si>
  <si>
    <t>1775382251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</si>
  <si>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</si>
  <si>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9902900200</t>
  </si>
  <si>
    <t>Naložení objemnějšího kusového materiálu, vybouraných hmot</t>
  </si>
  <si>
    <t>-70548209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</si>
  <si>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</si>
  <si>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-908713545</t>
  </si>
  <si>
    <t>VON - Oprava výhybek v žst. Bruntál</t>
  </si>
  <si>
    <t>VRN - Vedlejší rozpočtové náklady</t>
  </si>
  <si>
    <t>VRN</t>
  </si>
  <si>
    <t>Vedlejší rozpočtové náklady</t>
  </si>
  <si>
    <t>022121001</t>
  </si>
  <si>
    <t>Geodetické práce Diagnostika technické infrastruktury Vytýčení trasy inženýrských sítí</t>
  </si>
  <si>
    <t>hod</t>
  </si>
  <si>
    <t>421078849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</si>
  <si>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</si>
  <si>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Základna pro výpočet - dotyčné práce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</si>
  <si>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</si>
  <si>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</si>
  <si>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%</t>
  </si>
  <si>
    <t>-1314760146</t>
  </si>
  <si>
    <t>Poznámka k položce:_x000D_
Základna pro výpočet - ZRN</t>
  </si>
  <si>
    <t>022101001</t>
  </si>
  <si>
    <t>Geodetické práce Geodetické práce před opravou</t>
  </si>
  <si>
    <t>-1064528771</t>
  </si>
  <si>
    <t>0,029+0,027+0,033+0,066</t>
  </si>
  <si>
    <t>022101011</t>
  </si>
  <si>
    <t>Geodetické práce Geodetické práce v průběhu opravy</t>
  </si>
  <si>
    <t>1117402040</t>
  </si>
  <si>
    <t>022101021</t>
  </si>
  <si>
    <t>Geodetické práce Geodetické práce po ukončení opravy</t>
  </si>
  <si>
    <t>-1608859602</t>
  </si>
  <si>
    <t>033131001</t>
  </si>
  <si>
    <t>Provozní vlivy Organizační zajištění prací při zřizování a udržování BK kolejí a výhybek</t>
  </si>
  <si>
    <t>-1737877820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</si>
  <si>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</si>
  <si>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29,00+27,00+33,00+250,00</t>
  </si>
  <si>
    <t>024101301</t>
  </si>
  <si>
    <t>Inženýrská činnost posudky (např. statické aj.) a dozory</t>
  </si>
  <si>
    <t>soubor</t>
  </si>
  <si>
    <t>1805677118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</si>
</sst>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65"/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6" t="s">
        <v>14</v>
      </c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K5" s="277"/>
      <c r="AL5" s="277"/>
      <c r="AM5" s="277"/>
      <c r="AN5" s="277"/>
      <c r="AO5" s="277"/>
      <c r="AP5" s="21"/>
      <c r="AQ5" s="21"/>
      <c r="AR5" s="19"/>
      <c r="BE5" s="273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8" t="s">
        <v>17</v>
      </c>
      <c r="L6" s="277"/>
      <c r="M6" s="277"/>
      <c r="N6" s="277"/>
      <c r="O6" s="277"/>
      <c r="P6" s="277"/>
      <c r="Q6" s="277"/>
      <c r="R6" s="277"/>
      <c r="S6" s="277"/>
      <c r="T6" s="277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77"/>
      <c r="AL6" s="277"/>
      <c r="AM6" s="277"/>
      <c r="AN6" s="277"/>
      <c r="AO6" s="277"/>
      <c r="AP6" s="21"/>
      <c r="AQ6" s="21"/>
      <c r="AR6" s="19"/>
      <c r="BE6" s="274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74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74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74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74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74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4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74"/>
      <c r="BS13" s="16" t="s">
        <v>6</v>
      </c>
    </row>
    <row r="14" spans="1:74" ht="12.75">
      <c r="B14" s="20"/>
      <c r="C14" s="21"/>
      <c r="D14" s="21"/>
      <c r="E14" s="279" t="s">
        <v>31</v>
      </c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74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4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74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74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4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74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74"/>
      <c r="BS20" s="16" t="s">
        <v>34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4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4"/>
    </row>
    <row r="23" spans="1:71" s="1" customFormat="1" ht="16.5" customHeight="1">
      <c r="B23" s="20"/>
      <c r="C23" s="21"/>
      <c r="D23" s="21"/>
      <c r="E23" s="281" t="s">
        <v>1</v>
      </c>
      <c r="F23" s="281"/>
      <c r="G23" s="281"/>
      <c r="H23" s="281"/>
      <c r="I23" s="281"/>
      <c r="J23" s="281"/>
      <c r="K23" s="281"/>
      <c r="L23" s="281"/>
      <c r="M23" s="281"/>
      <c r="N23" s="281"/>
      <c r="O23" s="281"/>
      <c r="P23" s="281"/>
      <c r="Q23" s="281"/>
      <c r="R23" s="281"/>
      <c r="S23" s="281"/>
      <c r="T23" s="281"/>
      <c r="U23" s="281"/>
      <c r="V23" s="281"/>
      <c r="W23" s="281"/>
      <c r="X23" s="281"/>
      <c r="Y23" s="281"/>
      <c r="Z23" s="281"/>
      <c r="AA23" s="281"/>
      <c r="AB23" s="281"/>
      <c r="AC23" s="281"/>
      <c r="AD23" s="281"/>
      <c r="AE23" s="281"/>
      <c r="AF23" s="281"/>
      <c r="AG23" s="281"/>
      <c r="AH23" s="281"/>
      <c r="AI23" s="281"/>
      <c r="AJ23" s="281"/>
      <c r="AK23" s="281"/>
      <c r="AL23" s="281"/>
      <c r="AM23" s="281"/>
      <c r="AN23" s="281"/>
      <c r="AO23" s="21"/>
      <c r="AP23" s="21"/>
      <c r="AQ23" s="21"/>
      <c r="AR23" s="19"/>
      <c r="BE23" s="274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4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74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82">
        <f>ROUND(AG94,2)</f>
        <v>0</v>
      </c>
      <c r="AL26" s="283"/>
      <c r="AM26" s="283"/>
      <c r="AN26" s="283"/>
      <c r="AO26" s="283"/>
      <c r="AP26" s="35"/>
      <c r="AQ26" s="35"/>
      <c r="AR26" s="38"/>
      <c r="BE26" s="274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4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84" t="s">
        <v>38</v>
      </c>
      <c r="M28" s="284"/>
      <c r="N28" s="284"/>
      <c r="O28" s="284"/>
      <c r="P28" s="284"/>
      <c r="Q28" s="35"/>
      <c r="R28" s="35"/>
      <c r="S28" s="35"/>
      <c r="T28" s="35"/>
      <c r="U28" s="35"/>
      <c r="V28" s="35"/>
      <c r="W28" s="284" t="s">
        <v>39</v>
      </c>
      <c r="X28" s="284"/>
      <c r="Y28" s="284"/>
      <c r="Z28" s="284"/>
      <c r="AA28" s="284"/>
      <c r="AB28" s="284"/>
      <c r="AC28" s="284"/>
      <c r="AD28" s="284"/>
      <c r="AE28" s="284"/>
      <c r="AF28" s="35"/>
      <c r="AG28" s="35"/>
      <c r="AH28" s="35"/>
      <c r="AI28" s="35"/>
      <c r="AJ28" s="35"/>
      <c r="AK28" s="284" t="s">
        <v>40</v>
      </c>
      <c r="AL28" s="284"/>
      <c r="AM28" s="284"/>
      <c r="AN28" s="284"/>
      <c r="AO28" s="284"/>
      <c r="AP28" s="35"/>
      <c r="AQ28" s="35"/>
      <c r="AR28" s="38"/>
      <c r="BE28" s="274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66">
        <v>0.21</v>
      </c>
      <c r="M29" s="267"/>
      <c r="N29" s="267"/>
      <c r="O29" s="267"/>
      <c r="P29" s="267"/>
      <c r="Q29" s="40"/>
      <c r="R29" s="40"/>
      <c r="S29" s="40"/>
      <c r="T29" s="40"/>
      <c r="U29" s="40"/>
      <c r="V29" s="40"/>
      <c r="W29" s="268">
        <f>ROUND(AZ94, 2)</f>
        <v>0</v>
      </c>
      <c r="X29" s="267"/>
      <c r="Y29" s="267"/>
      <c r="Z29" s="267"/>
      <c r="AA29" s="267"/>
      <c r="AB29" s="267"/>
      <c r="AC29" s="267"/>
      <c r="AD29" s="267"/>
      <c r="AE29" s="267"/>
      <c r="AF29" s="40"/>
      <c r="AG29" s="40"/>
      <c r="AH29" s="40"/>
      <c r="AI29" s="40"/>
      <c r="AJ29" s="40"/>
      <c r="AK29" s="268">
        <f>ROUND(AV94, 2)</f>
        <v>0</v>
      </c>
      <c r="AL29" s="267"/>
      <c r="AM29" s="267"/>
      <c r="AN29" s="267"/>
      <c r="AO29" s="267"/>
      <c r="AP29" s="40"/>
      <c r="AQ29" s="40"/>
      <c r="AR29" s="41"/>
      <c r="BE29" s="275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66">
        <v>0.15</v>
      </c>
      <c r="M30" s="267"/>
      <c r="N30" s="267"/>
      <c r="O30" s="267"/>
      <c r="P30" s="267"/>
      <c r="Q30" s="40"/>
      <c r="R30" s="40"/>
      <c r="S30" s="40"/>
      <c r="T30" s="40"/>
      <c r="U30" s="40"/>
      <c r="V30" s="40"/>
      <c r="W30" s="268">
        <f>ROUND(BA94, 2)</f>
        <v>0</v>
      </c>
      <c r="X30" s="267"/>
      <c r="Y30" s="267"/>
      <c r="Z30" s="267"/>
      <c r="AA30" s="267"/>
      <c r="AB30" s="267"/>
      <c r="AC30" s="267"/>
      <c r="AD30" s="267"/>
      <c r="AE30" s="267"/>
      <c r="AF30" s="40"/>
      <c r="AG30" s="40"/>
      <c r="AH30" s="40"/>
      <c r="AI30" s="40"/>
      <c r="AJ30" s="40"/>
      <c r="AK30" s="268">
        <f>ROUND(AW94, 2)</f>
        <v>0</v>
      </c>
      <c r="AL30" s="267"/>
      <c r="AM30" s="267"/>
      <c r="AN30" s="267"/>
      <c r="AO30" s="267"/>
      <c r="AP30" s="40"/>
      <c r="AQ30" s="40"/>
      <c r="AR30" s="41"/>
      <c r="BE30" s="275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66">
        <v>0.21</v>
      </c>
      <c r="M31" s="267"/>
      <c r="N31" s="267"/>
      <c r="O31" s="267"/>
      <c r="P31" s="267"/>
      <c r="Q31" s="40"/>
      <c r="R31" s="40"/>
      <c r="S31" s="40"/>
      <c r="T31" s="40"/>
      <c r="U31" s="40"/>
      <c r="V31" s="40"/>
      <c r="W31" s="268">
        <f>ROUND(BB94, 2)</f>
        <v>0</v>
      </c>
      <c r="X31" s="267"/>
      <c r="Y31" s="267"/>
      <c r="Z31" s="267"/>
      <c r="AA31" s="267"/>
      <c r="AB31" s="267"/>
      <c r="AC31" s="267"/>
      <c r="AD31" s="267"/>
      <c r="AE31" s="267"/>
      <c r="AF31" s="40"/>
      <c r="AG31" s="40"/>
      <c r="AH31" s="40"/>
      <c r="AI31" s="40"/>
      <c r="AJ31" s="40"/>
      <c r="AK31" s="268">
        <v>0</v>
      </c>
      <c r="AL31" s="267"/>
      <c r="AM31" s="267"/>
      <c r="AN31" s="267"/>
      <c r="AO31" s="267"/>
      <c r="AP31" s="40"/>
      <c r="AQ31" s="40"/>
      <c r="AR31" s="41"/>
      <c r="BE31" s="275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66">
        <v>0.15</v>
      </c>
      <c r="M32" s="267"/>
      <c r="N32" s="267"/>
      <c r="O32" s="267"/>
      <c r="P32" s="267"/>
      <c r="Q32" s="40"/>
      <c r="R32" s="40"/>
      <c r="S32" s="40"/>
      <c r="T32" s="40"/>
      <c r="U32" s="40"/>
      <c r="V32" s="40"/>
      <c r="W32" s="268">
        <f>ROUND(BC94, 2)</f>
        <v>0</v>
      </c>
      <c r="X32" s="267"/>
      <c r="Y32" s="267"/>
      <c r="Z32" s="267"/>
      <c r="AA32" s="267"/>
      <c r="AB32" s="267"/>
      <c r="AC32" s="267"/>
      <c r="AD32" s="267"/>
      <c r="AE32" s="267"/>
      <c r="AF32" s="40"/>
      <c r="AG32" s="40"/>
      <c r="AH32" s="40"/>
      <c r="AI32" s="40"/>
      <c r="AJ32" s="40"/>
      <c r="AK32" s="268">
        <v>0</v>
      </c>
      <c r="AL32" s="267"/>
      <c r="AM32" s="267"/>
      <c r="AN32" s="267"/>
      <c r="AO32" s="267"/>
      <c r="AP32" s="40"/>
      <c r="AQ32" s="40"/>
      <c r="AR32" s="41"/>
      <c r="BE32" s="275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66">
        <v>0</v>
      </c>
      <c r="M33" s="267"/>
      <c r="N33" s="267"/>
      <c r="O33" s="267"/>
      <c r="P33" s="267"/>
      <c r="Q33" s="40"/>
      <c r="R33" s="40"/>
      <c r="S33" s="40"/>
      <c r="T33" s="40"/>
      <c r="U33" s="40"/>
      <c r="V33" s="40"/>
      <c r="W33" s="268">
        <f>ROUND(BD94, 2)</f>
        <v>0</v>
      </c>
      <c r="X33" s="267"/>
      <c r="Y33" s="267"/>
      <c r="Z33" s="267"/>
      <c r="AA33" s="267"/>
      <c r="AB33" s="267"/>
      <c r="AC33" s="267"/>
      <c r="AD33" s="267"/>
      <c r="AE33" s="267"/>
      <c r="AF33" s="40"/>
      <c r="AG33" s="40"/>
      <c r="AH33" s="40"/>
      <c r="AI33" s="40"/>
      <c r="AJ33" s="40"/>
      <c r="AK33" s="268">
        <v>0</v>
      </c>
      <c r="AL33" s="267"/>
      <c r="AM33" s="267"/>
      <c r="AN33" s="267"/>
      <c r="AO33" s="267"/>
      <c r="AP33" s="40"/>
      <c r="AQ33" s="40"/>
      <c r="AR33" s="41"/>
      <c r="BE33" s="275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74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72" t="s">
        <v>49</v>
      </c>
      <c r="Y35" s="270"/>
      <c r="Z35" s="270"/>
      <c r="AA35" s="270"/>
      <c r="AB35" s="270"/>
      <c r="AC35" s="44"/>
      <c r="AD35" s="44"/>
      <c r="AE35" s="44"/>
      <c r="AF35" s="44"/>
      <c r="AG35" s="44"/>
      <c r="AH35" s="44"/>
      <c r="AI35" s="44"/>
      <c r="AJ35" s="44"/>
      <c r="AK35" s="269">
        <f>SUM(AK26:AK33)</f>
        <v>0</v>
      </c>
      <c r="AL35" s="270"/>
      <c r="AM35" s="270"/>
      <c r="AN35" s="270"/>
      <c r="AO35" s="271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63520125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99" t="str">
        <f>K6</f>
        <v>Oprava výhybek v žst. Bruntál</v>
      </c>
      <c r="M85" s="300"/>
      <c r="N85" s="300"/>
      <c r="O85" s="300"/>
      <c r="P85" s="300"/>
      <c r="Q85" s="300"/>
      <c r="R85" s="300"/>
      <c r="S85" s="300"/>
      <c r="T85" s="300"/>
      <c r="U85" s="300"/>
      <c r="V85" s="300"/>
      <c r="W85" s="300"/>
      <c r="X85" s="300"/>
      <c r="Y85" s="300"/>
      <c r="Z85" s="300"/>
      <c r="AA85" s="300"/>
      <c r="AB85" s="300"/>
      <c r="AC85" s="300"/>
      <c r="AD85" s="300"/>
      <c r="AE85" s="300"/>
      <c r="AF85" s="300"/>
      <c r="AG85" s="300"/>
      <c r="AH85" s="300"/>
      <c r="AI85" s="300"/>
      <c r="AJ85" s="300"/>
      <c r="AK85" s="300"/>
      <c r="AL85" s="300"/>
      <c r="AM85" s="300"/>
      <c r="AN85" s="300"/>
      <c r="AO85" s="300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PS Bruntál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301" t="str">
        <f>IF(AN8= "","",AN8)</f>
        <v>9. 4. 2020</v>
      </c>
      <c r="AN87" s="301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organizace, OŘ Ostrava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302" t="str">
        <f>IF(E17="","",E17)</f>
        <v xml:space="preserve"> </v>
      </c>
      <c r="AN89" s="303"/>
      <c r="AO89" s="303"/>
      <c r="AP89" s="303"/>
      <c r="AQ89" s="35"/>
      <c r="AR89" s="38"/>
      <c r="AS89" s="304" t="s">
        <v>57</v>
      </c>
      <c r="AT89" s="305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302" t="str">
        <f>IF(E20="","",E20)</f>
        <v xml:space="preserve"> </v>
      </c>
      <c r="AN90" s="303"/>
      <c r="AO90" s="303"/>
      <c r="AP90" s="303"/>
      <c r="AQ90" s="35"/>
      <c r="AR90" s="38"/>
      <c r="AS90" s="306"/>
      <c r="AT90" s="307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308"/>
      <c r="AT91" s="309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94" t="s">
        <v>58</v>
      </c>
      <c r="D92" s="295"/>
      <c r="E92" s="295"/>
      <c r="F92" s="295"/>
      <c r="G92" s="295"/>
      <c r="H92" s="72"/>
      <c r="I92" s="297" t="s">
        <v>59</v>
      </c>
      <c r="J92" s="295"/>
      <c r="K92" s="295"/>
      <c r="L92" s="295"/>
      <c r="M92" s="295"/>
      <c r="N92" s="295"/>
      <c r="O92" s="295"/>
      <c r="P92" s="295"/>
      <c r="Q92" s="295"/>
      <c r="R92" s="295"/>
      <c r="S92" s="295"/>
      <c r="T92" s="295"/>
      <c r="U92" s="295"/>
      <c r="V92" s="295"/>
      <c r="W92" s="295"/>
      <c r="X92" s="295"/>
      <c r="Y92" s="295"/>
      <c r="Z92" s="295"/>
      <c r="AA92" s="295"/>
      <c r="AB92" s="295"/>
      <c r="AC92" s="295"/>
      <c r="AD92" s="295"/>
      <c r="AE92" s="295"/>
      <c r="AF92" s="295"/>
      <c r="AG92" s="296" t="s">
        <v>60</v>
      </c>
      <c r="AH92" s="295"/>
      <c r="AI92" s="295"/>
      <c r="AJ92" s="295"/>
      <c r="AK92" s="295"/>
      <c r="AL92" s="295"/>
      <c r="AM92" s="295"/>
      <c r="AN92" s="297" t="s">
        <v>61</v>
      </c>
      <c r="AO92" s="295"/>
      <c r="AP92" s="298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8">
        <f>ROUND(AG95+AG96+AG98,2)</f>
        <v>0</v>
      </c>
      <c r="AH94" s="288"/>
      <c r="AI94" s="288"/>
      <c r="AJ94" s="288"/>
      <c r="AK94" s="288"/>
      <c r="AL94" s="288"/>
      <c r="AM94" s="288"/>
      <c r="AN94" s="289">
        <f>SUM(AG94,AT94)</f>
        <v>0</v>
      </c>
      <c r="AO94" s="289"/>
      <c r="AP94" s="289"/>
      <c r="AQ94" s="84" t="s">
        <v>1</v>
      </c>
      <c r="AR94" s="85"/>
      <c r="AS94" s="86">
        <f>ROUND(AS95+AS96+AS98,2)</f>
        <v>0</v>
      </c>
      <c r="AT94" s="87">
        <f>ROUND(SUM(AV94:AW94),2)</f>
        <v>0</v>
      </c>
      <c r="AU94" s="88">
        <f>ROUND(AU95+AU96+AU98,5)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ROUND(AZ95+AZ96+AZ98,2)</f>
        <v>0</v>
      </c>
      <c r="BA94" s="87">
        <f>ROUND(BA95+BA96+BA98,2)</f>
        <v>0</v>
      </c>
      <c r="BB94" s="87">
        <f>ROUND(BB95+BB96+BB98,2)</f>
        <v>0</v>
      </c>
      <c r="BC94" s="87">
        <f>ROUND(BC95+BC96+BC98,2)</f>
        <v>0</v>
      </c>
      <c r="BD94" s="89">
        <f>ROUND(BD95+BD96+BD98,2)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24.95" customHeight="1">
      <c r="A95" s="92" t="s">
        <v>81</v>
      </c>
      <c r="B95" s="93"/>
      <c r="C95" s="94"/>
      <c r="D95" s="287" t="s">
        <v>82</v>
      </c>
      <c r="E95" s="287"/>
      <c r="F95" s="287"/>
      <c r="G95" s="287"/>
      <c r="H95" s="287"/>
      <c r="I95" s="95"/>
      <c r="J95" s="287" t="s">
        <v>83</v>
      </c>
      <c r="K95" s="287"/>
      <c r="L95" s="287"/>
      <c r="M95" s="287"/>
      <c r="N95" s="287"/>
      <c r="O95" s="287"/>
      <c r="P95" s="287"/>
      <c r="Q95" s="287"/>
      <c r="R95" s="287"/>
      <c r="S95" s="287"/>
      <c r="T95" s="287"/>
      <c r="U95" s="287"/>
      <c r="V95" s="287"/>
      <c r="W95" s="287"/>
      <c r="X95" s="287"/>
      <c r="Y95" s="287"/>
      <c r="Z95" s="287"/>
      <c r="AA95" s="287"/>
      <c r="AB95" s="287"/>
      <c r="AC95" s="287"/>
      <c r="AD95" s="287"/>
      <c r="AE95" s="287"/>
      <c r="AF95" s="287"/>
      <c r="AG95" s="285">
        <f>'SO 01 - Oprava výhybek č....'!J30</f>
        <v>0</v>
      </c>
      <c r="AH95" s="286"/>
      <c r="AI95" s="286"/>
      <c r="AJ95" s="286"/>
      <c r="AK95" s="286"/>
      <c r="AL95" s="286"/>
      <c r="AM95" s="286"/>
      <c r="AN95" s="285">
        <f>SUM(AG95,AT95)</f>
        <v>0</v>
      </c>
      <c r="AO95" s="286"/>
      <c r="AP95" s="286"/>
      <c r="AQ95" s="96" t="s">
        <v>84</v>
      </c>
      <c r="AR95" s="97"/>
      <c r="AS95" s="98">
        <v>0</v>
      </c>
      <c r="AT95" s="99">
        <f>ROUND(SUM(AV95:AW95),2)</f>
        <v>0</v>
      </c>
      <c r="AU95" s="100">
        <f>'SO 01 - Oprava výhybek č....'!P119</f>
        <v>0</v>
      </c>
      <c r="AV95" s="99">
        <f>'SO 01 - Oprava výhybek č....'!J33</f>
        <v>0</v>
      </c>
      <c r="AW95" s="99">
        <f>'SO 01 - Oprava výhybek č....'!J34</f>
        <v>0</v>
      </c>
      <c r="AX95" s="99">
        <f>'SO 01 - Oprava výhybek č....'!J35</f>
        <v>0</v>
      </c>
      <c r="AY95" s="99">
        <f>'SO 01 - Oprava výhybek č....'!J36</f>
        <v>0</v>
      </c>
      <c r="AZ95" s="99">
        <f>'SO 01 - Oprava výhybek č....'!F33</f>
        <v>0</v>
      </c>
      <c r="BA95" s="99">
        <f>'SO 01 - Oprava výhybek č....'!F34</f>
        <v>0</v>
      </c>
      <c r="BB95" s="99">
        <f>'SO 01 - Oprava výhybek č....'!F35</f>
        <v>0</v>
      </c>
      <c r="BC95" s="99">
        <f>'SO 01 - Oprava výhybek č....'!F36</f>
        <v>0</v>
      </c>
      <c r="BD95" s="101">
        <f>'SO 01 - Oprava výhybek č....'!F37</f>
        <v>0</v>
      </c>
      <c r="BT95" s="102" t="s">
        <v>85</v>
      </c>
      <c r="BV95" s="102" t="s">
        <v>79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7" customFormat="1" ht="24.95" customHeight="1">
      <c r="B96" s="93"/>
      <c r="C96" s="94"/>
      <c r="D96" s="287" t="s">
        <v>88</v>
      </c>
      <c r="E96" s="287"/>
      <c r="F96" s="287"/>
      <c r="G96" s="287"/>
      <c r="H96" s="287"/>
      <c r="I96" s="95"/>
      <c r="J96" s="287" t="s">
        <v>17</v>
      </c>
      <c r="K96" s="287"/>
      <c r="L96" s="287"/>
      <c r="M96" s="287"/>
      <c r="N96" s="287"/>
      <c r="O96" s="287"/>
      <c r="P96" s="287"/>
      <c r="Q96" s="287"/>
      <c r="R96" s="287"/>
      <c r="S96" s="287"/>
      <c r="T96" s="287"/>
      <c r="U96" s="287"/>
      <c r="V96" s="287"/>
      <c r="W96" s="287"/>
      <c r="X96" s="287"/>
      <c r="Y96" s="287"/>
      <c r="Z96" s="287"/>
      <c r="AA96" s="287"/>
      <c r="AB96" s="287"/>
      <c r="AC96" s="287"/>
      <c r="AD96" s="287"/>
      <c r="AE96" s="287"/>
      <c r="AF96" s="287"/>
      <c r="AG96" s="290">
        <f>ROUND(AG97,2)</f>
        <v>0</v>
      </c>
      <c r="AH96" s="286"/>
      <c r="AI96" s="286"/>
      <c r="AJ96" s="286"/>
      <c r="AK96" s="286"/>
      <c r="AL96" s="286"/>
      <c r="AM96" s="286"/>
      <c r="AN96" s="285">
        <f>SUM(AG96,AT96)</f>
        <v>0</v>
      </c>
      <c r="AO96" s="286"/>
      <c r="AP96" s="286"/>
      <c r="AQ96" s="96" t="s">
        <v>84</v>
      </c>
      <c r="AR96" s="97"/>
      <c r="AS96" s="98">
        <f>ROUND(AS97,2)</f>
        <v>0</v>
      </c>
      <c r="AT96" s="99">
        <f>ROUND(SUM(AV96:AW96),2)</f>
        <v>0</v>
      </c>
      <c r="AU96" s="100">
        <f>ROUND(AU97,5)</f>
        <v>0</v>
      </c>
      <c r="AV96" s="99">
        <f>ROUND(AZ96*L29,2)</f>
        <v>0</v>
      </c>
      <c r="AW96" s="99">
        <f>ROUND(BA96*L30,2)</f>
        <v>0</v>
      </c>
      <c r="AX96" s="99">
        <f>ROUND(BB96*L29,2)</f>
        <v>0</v>
      </c>
      <c r="AY96" s="99">
        <f>ROUND(BC96*L30,2)</f>
        <v>0</v>
      </c>
      <c r="AZ96" s="99">
        <f>ROUND(AZ97,2)</f>
        <v>0</v>
      </c>
      <c r="BA96" s="99">
        <f>ROUND(BA97,2)</f>
        <v>0</v>
      </c>
      <c r="BB96" s="99">
        <f>ROUND(BB97,2)</f>
        <v>0</v>
      </c>
      <c r="BC96" s="99">
        <f>ROUND(BC97,2)</f>
        <v>0</v>
      </c>
      <c r="BD96" s="101">
        <f>ROUND(BD97,2)</f>
        <v>0</v>
      </c>
      <c r="BS96" s="102" t="s">
        <v>76</v>
      </c>
      <c r="BT96" s="102" t="s">
        <v>85</v>
      </c>
      <c r="BU96" s="102" t="s">
        <v>78</v>
      </c>
      <c r="BV96" s="102" t="s">
        <v>79</v>
      </c>
      <c r="BW96" s="102" t="s">
        <v>89</v>
      </c>
      <c r="BX96" s="102" t="s">
        <v>5</v>
      </c>
      <c r="CL96" s="102" t="s">
        <v>1</v>
      </c>
      <c r="CM96" s="102" t="s">
        <v>87</v>
      </c>
    </row>
    <row r="97" spans="1:91" s="4" customFormat="1" ht="24.95" customHeight="1">
      <c r="A97" s="92" t="s">
        <v>81</v>
      </c>
      <c r="B97" s="57"/>
      <c r="C97" s="103"/>
      <c r="D97" s="103"/>
      <c r="E97" s="291" t="s">
        <v>90</v>
      </c>
      <c r="F97" s="291"/>
      <c r="G97" s="291"/>
      <c r="H97" s="291"/>
      <c r="I97" s="291"/>
      <c r="J97" s="103"/>
      <c r="K97" s="291" t="s">
        <v>91</v>
      </c>
      <c r="L97" s="291"/>
      <c r="M97" s="291"/>
      <c r="N97" s="291"/>
      <c r="O97" s="291"/>
      <c r="P97" s="291"/>
      <c r="Q97" s="291"/>
      <c r="R97" s="291"/>
      <c r="S97" s="291"/>
      <c r="T97" s="291"/>
      <c r="U97" s="291"/>
      <c r="V97" s="291"/>
      <c r="W97" s="291"/>
      <c r="X97" s="291"/>
      <c r="Y97" s="291"/>
      <c r="Z97" s="291"/>
      <c r="AA97" s="291"/>
      <c r="AB97" s="291"/>
      <c r="AC97" s="291"/>
      <c r="AD97" s="291"/>
      <c r="AE97" s="291"/>
      <c r="AF97" s="291"/>
      <c r="AG97" s="292">
        <f>'01 - Technologická část'!J32</f>
        <v>0</v>
      </c>
      <c r="AH97" s="293"/>
      <c r="AI97" s="293"/>
      <c r="AJ97" s="293"/>
      <c r="AK97" s="293"/>
      <c r="AL97" s="293"/>
      <c r="AM97" s="293"/>
      <c r="AN97" s="292">
        <f>SUM(AG97,AT97)</f>
        <v>0</v>
      </c>
      <c r="AO97" s="293"/>
      <c r="AP97" s="293"/>
      <c r="AQ97" s="104" t="s">
        <v>92</v>
      </c>
      <c r="AR97" s="59"/>
      <c r="AS97" s="105">
        <v>0</v>
      </c>
      <c r="AT97" s="106">
        <f>ROUND(SUM(AV97:AW97),2)</f>
        <v>0</v>
      </c>
      <c r="AU97" s="107">
        <f>'01 - Technologická část'!P123</f>
        <v>0</v>
      </c>
      <c r="AV97" s="106">
        <f>'01 - Technologická část'!J35</f>
        <v>0</v>
      </c>
      <c r="AW97" s="106">
        <f>'01 - Technologická část'!J36</f>
        <v>0</v>
      </c>
      <c r="AX97" s="106">
        <f>'01 - Technologická část'!J37</f>
        <v>0</v>
      </c>
      <c r="AY97" s="106">
        <f>'01 - Technologická část'!J38</f>
        <v>0</v>
      </c>
      <c r="AZ97" s="106">
        <f>'01 - Technologická část'!F35</f>
        <v>0</v>
      </c>
      <c r="BA97" s="106">
        <f>'01 - Technologická část'!F36</f>
        <v>0</v>
      </c>
      <c r="BB97" s="106">
        <f>'01 - Technologická část'!F37</f>
        <v>0</v>
      </c>
      <c r="BC97" s="106">
        <f>'01 - Technologická část'!F38</f>
        <v>0</v>
      </c>
      <c r="BD97" s="108">
        <f>'01 - Technologická část'!F39</f>
        <v>0</v>
      </c>
      <c r="BT97" s="109" t="s">
        <v>87</v>
      </c>
      <c r="BV97" s="109" t="s">
        <v>79</v>
      </c>
      <c r="BW97" s="109" t="s">
        <v>93</v>
      </c>
      <c r="BX97" s="109" t="s">
        <v>89</v>
      </c>
      <c r="CL97" s="109" t="s">
        <v>94</v>
      </c>
    </row>
    <row r="98" spans="1:91" s="7" customFormat="1" ht="24.95" customHeight="1">
      <c r="A98" s="92" t="s">
        <v>81</v>
      </c>
      <c r="B98" s="93"/>
      <c r="C98" s="94"/>
      <c r="D98" s="287" t="s">
        <v>95</v>
      </c>
      <c r="E98" s="287"/>
      <c r="F98" s="287"/>
      <c r="G98" s="287"/>
      <c r="H98" s="287"/>
      <c r="I98" s="95"/>
      <c r="J98" s="287" t="s">
        <v>17</v>
      </c>
      <c r="K98" s="287"/>
      <c r="L98" s="287"/>
      <c r="M98" s="287"/>
      <c r="N98" s="287"/>
      <c r="O98" s="287"/>
      <c r="P98" s="287"/>
      <c r="Q98" s="287"/>
      <c r="R98" s="287"/>
      <c r="S98" s="287"/>
      <c r="T98" s="287"/>
      <c r="U98" s="287"/>
      <c r="V98" s="287"/>
      <c r="W98" s="287"/>
      <c r="X98" s="287"/>
      <c r="Y98" s="287"/>
      <c r="Z98" s="287"/>
      <c r="AA98" s="287"/>
      <c r="AB98" s="287"/>
      <c r="AC98" s="287"/>
      <c r="AD98" s="287"/>
      <c r="AE98" s="287"/>
      <c r="AF98" s="287"/>
      <c r="AG98" s="285">
        <f>'VON - Oprava výhybek v žs...'!J30</f>
        <v>0</v>
      </c>
      <c r="AH98" s="286"/>
      <c r="AI98" s="286"/>
      <c r="AJ98" s="286"/>
      <c r="AK98" s="286"/>
      <c r="AL98" s="286"/>
      <c r="AM98" s="286"/>
      <c r="AN98" s="285">
        <f>SUM(AG98,AT98)</f>
        <v>0</v>
      </c>
      <c r="AO98" s="286"/>
      <c r="AP98" s="286"/>
      <c r="AQ98" s="96" t="s">
        <v>84</v>
      </c>
      <c r="AR98" s="97"/>
      <c r="AS98" s="110">
        <v>0</v>
      </c>
      <c r="AT98" s="111">
        <f>ROUND(SUM(AV98:AW98),2)</f>
        <v>0</v>
      </c>
      <c r="AU98" s="112">
        <f>'VON - Oprava výhybek v žs...'!P117</f>
        <v>0</v>
      </c>
      <c r="AV98" s="111">
        <f>'VON - Oprava výhybek v žs...'!J33</f>
        <v>0</v>
      </c>
      <c r="AW98" s="111">
        <f>'VON - Oprava výhybek v žs...'!J34</f>
        <v>0</v>
      </c>
      <c r="AX98" s="111">
        <f>'VON - Oprava výhybek v žs...'!J35</f>
        <v>0</v>
      </c>
      <c r="AY98" s="111">
        <f>'VON - Oprava výhybek v žs...'!J36</f>
        <v>0</v>
      </c>
      <c r="AZ98" s="111">
        <f>'VON - Oprava výhybek v žs...'!F33</f>
        <v>0</v>
      </c>
      <c r="BA98" s="111">
        <f>'VON - Oprava výhybek v žs...'!F34</f>
        <v>0</v>
      </c>
      <c r="BB98" s="111">
        <f>'VON - Oprava výhybek v žs...'!F35</f>
        <v>0</v>
      </c>
      <c r="BC98" s="111">
        <f>'VON - Oprava výhybek v žs...'!F36</f>
        <v>0</v>
      </c>
      <c r="BD98" s="113">
        <f>'VON - Oprava výhybek v žs...'!F37</f>
        <v>0</v>
      </c>
      <c r="BT98" s="102" t="s">
        <v>85</v>
      </c>
      <c r="BV98" s="102" t="s">
        <v>79</v>
      </c>
      <c r="BW98" s="102" t="s">
        <v>96</v>
      </c>
      <c r="BX98" s="102" t="s">
        <v>5</v>
      </c>
      <c r="CL98" s="102" t="s">
        <v>1</v>
      </c>
      <c r="CM98" s="102" t="s">
        <v>87</v>
      </c>
    </row>
    <row r="99" spans="1:91" s="2" customFormat="1" ht="24.95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  <row r="100" spans="1:9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</sheetData>
  <sheetProtection algorithmName="SHA-512" hashValue="KTQKlSl/PHZQ361Hxnq/uU1pm/WkCItbRYrtZ54MzMbGP+zZh6oxYkOCymCBSqHaV8jaJizSO6H4Isvsq+QLeA==" saltValue="627NqyXqUIOBJenyvYMlJ0U3Zjztm+rqea1sK+TyUTDB7LMIyHwHnkTbR95ReWNCHAL8tTuWYAOh4BcXgi2agw==" spinCount="100000" sheet="1" objects="1" scenarios="1" formatColumns="0" formatRows="0"/>
  <mergeCells count="54"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D98:H98"/>
    <mergeCell ref="J98:AF98"/>
    <mergeCell ref="AG94:AM94"/>
    <mergeCell ref="AN94:AP94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W30:AE30"/>
    <mergeCell ref="AK30:AO30"/>
    <mergeCell ref="L30:P30"/>
    <mergeCell ref="W31:AE31"/>
    <mergeCell ref="AG98:AM98"/>
    <mergeCell ref="AN98:AP98"/>
    <mergeCell ref="L85:AO85"/>
    <mergeCell ref="AM87:AN87"/>
    <mergeCell ref="AM89:AP89"/>
    <mergeCell ref="AK26:AO26"/>
    <mergeCell ref="L28:P28"/>
    <mergeCell ref="W28:AE28"/>
    <mergeCell ref="AK28:AO28"/>
    <mergeCell ref="AK29:AO29"/>
    <mergeCell ref="W29:AE29"/>
    <mergeCell ref="L29:P29"/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4"/>
    <mergeCell ref="K5:AO5"/>
    <mergeCell ref="K6:AO6"/>
    <mergeCell ref="E14:AJ14"/>
    <mergeCell ref="E23:AN23"/>
  </mergeCells>
  <hyperlinks>
    <hyperlink ref="A95" location="'SO 01 - Oprava výhybek č....'!C2" display="/"/>
    <hyperlink ref="A97" location="'01 - Technologická část'!C2" display="/"/>
    <hyperlink ref="A98" location="'VON - Oprava výhybek v žs...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4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6" t="s">
        <v>86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9"/>
      <c r="AT3" s="16" t="s">
        <v>87</v>
      </c>
    </row>
    <row r="4" spans="1:46" s="1" customFormat="1" ht="24.95" customHeight="1">
      <c r="B4" s="19"/>
      <c r="D4" s="118" t="s">
        <v>97</v>
      </c>
      <c r="I4" s="114"/>
      <c r="L4" s="19"/>
      <c r="M4" s="119" t="s">
        <v>10</v>
      </c>
      <c r="AT4" s="16" t="s">
        <v>4</v>
      </c>
    </row>
    <row r="5" spans="1:46" s="1" customFormat="1" ht="6.95" customHeight="1">
      <c r="B5" s="19"/>
      <c r="I5" s="114"/>
      <c r="L5" s="19"/>
    </row>
    <row r="6" spans="1:46" s="1" customFormat="1" ht="12" customHeight="1">
      <c r="B6" s="19"/>
      <c r="D6" s="120" t="s">
        <v>16</v>
      </c>
      <c r="I6" s="114"/>
      <c r="L6" s="19"/>
    </row>
    <row r="7" spans="1:46" s="1" customFormat="1" ht="16.5" customHeight="1">
      <c r="B7" s="19"/>
      <c r="E7" s="313" t="str">
        <f>'Rekapitulace stavby'!K6</f>
        <v>Oprava výhybek v žst. Bruntál</v>
      </c>
      <c r="F7" s="314"/>
      <c r="G7" s="314"/>
      <c r="H7" s="314"/>
      <c r="I7" s="114"/>
      <c r="L7" s="19"/>
    </row>
    <row r="8" spans="1:46" s="2" customFormat="1" ht="12" customHeight="1">
      <c r="A8" s="33"/>
      <c r="B8" s="38"/>
      <c r="C8" s="33"/>
      <c r="D8" s="120" t="s">
        <v>98</v>
      </c>
      <c r="E8" s="33"/>
      <c r="F8" s="33"/>
      <c r="G8" s="33"/>
      <c r="H8" s="33"/>
      <c r="I8" s="121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15" t="s">
        <v>99</v>
      </c>
      <c r="F9" s="316"/>
      <c r="G9" s="316"/>
      <c r="H9" s="316"/>
      <c r="I9" s="121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21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20" t="s">
        <v>18</v>
      </c>
      <c r="E11" s="33"/>
      <c r="F11" s="109" t="s">
        <v>1</v>
      </c>
      <c r="G11" s="33"/>
      <c r="H11" s="33"/>
      <c r="I11" s="122" t="s">
        <v>19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20" t="s">
        <v>20</v>
      </c>
      <c r="E12" s="33"/>
      <c r="F12" s="109" t="s">
        <v>21</v>
      </c>
      <c r="G12" s="33"/>
      <c r="H12" s="33"/>
      <c r="I12" s="122" t="s">
        <v>22</v>
      </c>
      <c r="J12" s="123" t="str">
        <f>'Rekapitulace stavby'!AN8</f>
        <v>9. 4. 2020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21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20" t="s">
        <v>24</v>
      </c>
      <c r="E14" s="33"/>
      <c r="F14" s="33"/>
      <c r="G14" s="33"/>
      <c r="H14" s="33"/>
      <c r="I14" s="122" t="s">
        <v>25</v>
      </c>
      <c r="J14" s="109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22" t="s">
        <v>28</v>
      </c>
      <c r="J15" s="109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21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20" t="s">
        <v>30</v>
      </c>
      <c r="E17" s="33"/>
      <c r="F17" s="33"/>
      <c r="G17" s="33"/>
      <c r="H17" s="33"/>
      <c r="I17" s="122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7" t="str">
        <f>'Rekapitulace stavby'!E14</f>
        <v>Vyplň údaj</v>
      </c>
      <c r="F18" s="318"/>
      <c r="G18" s="318"/>
      <c r="H18" s="318"/>
      <c r="I18" s="122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21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20" t="s">
        <v>32</v>
      </c>
      <c r="E20" s="33"/>
      <c r="F20" s="33"/>
      <c r="G20" s="33"/>
      <c r="H20" s="33"/>
      <c r="I20" s="122" t="s">
        <v>25</v>
      </c>
      <c r="J20" s="109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tr">
        <f>IF('Rekapitulace stavby'!E17="","",'Rekapitulace stavby'!E17)</f>
        <v xml:space="preserve"> </v>
      </c>
      <c r="F21" s="33"/>
      <c r="G21" s="33"/>
      <c r="H21" s="33"/>
      <c r="I21" s="122" t="s">
        <v>28</v>
      </c>
      <c r="J21" s="109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21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20" t="s">
        <v>35</v>
      </c>
      <c r="E23" s="33"/>
      <c r="F23" s="33"/>
      <c r="G23" s="33"/>
      <c r="H23" s="33"/>
      <c r="I23" s="122" t="s">
        <v>25</v>
      </c>
      <c r="J23" s="109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tr">
        <f>IF('Rekapitulace stavby'!E20="","",'Rekapitulace stavby'!E20)</f>
        <v xml:space="preserve"> </v>
      </c>
      <c r="F24" s="33"/>
      <c r="G24" s="33"/>
      <c r="H24" s="33"/>
      <c r="I24" s="122" t="s">
        <v>28</v>
      </c>
      <c r="J24" s="109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21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20" t="s">
        <v>36</v>
      </c>
      <c r="E26" s="33"/>
      <c r="F26" s="33"/>
      <c r="G26" s="33"/>
      <c r="H26" s="33"/>
      <c r="I26" s="121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4"/>
      <c r="B27" s="125"/>
      <c r="C27" s="124"/>
      <c r="D27" s="124"/>
      <c r="E27" s="319" t="s">
        <v>1</v>
      </c>
      <c r="F27" s="319"/>
      <c r="G27" s="319"/>
      <c r="H27" s="319"/>
      <c r="I27" s="126"/>
      <c r="J27" s="124"/>
      <c r="K27" s="124"/>
      <c r="L27" s="127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21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8"/>
      <c r="E29" s="128"/>
      <c r="F29" s="128"/>
      <c r="G29" s="128"/>
      <c r="H29" s="128"/>
      <c r="I29" s="129"/>
      <c r="J29" s="128"/>
      <c r="K29" s="128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30" t="s">
        <v>37</v>
      </c>
      <c r="E30" s="33"/>
      <c r="F30" s="33"/>
      <c r="G30" s="33"/>
      <c r="H30" s="33"/>
      <c r="I30" s="121"/>
      <c r="J30" s="131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8"/>
      <c r="E31" s="128"/>
      <c r="F31" s="128"/>
      <c r="G31" s="128"/>
      <c r="H31" s="128"/>
      <c r="I31" s="129"/>
      <c r="J31" s="128"/>
      <c r="K31" s="12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32" t="s">
        <v>39</v>
      </c>
      <c r="G32" s="33"/>
      <c r="H32" s="33"/>
      <c r="I32" s="133" t="s">
        <v>38</v>
      </c>
      <c r="J32" s="132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34" t="s">
        <v>41</v>
      </c>
      <c r="E33" s="120" t="s">
        <v>42</v>
      </c>
      <c r="F33" s="135">
        <f>ROUND((SUM(BE119:BE396)),  2)</f>
        <v>0</v>
      </c>
      <c r="G33" s="33"/>
      <c r="H33" s="33"/>
      <c r="I33" s="136">
        <v>0.21</v>
      </c>
      <c r="J33" s="135">
        <f>ROUND(((SUM(BE119:BE396))*I33),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20" t="s">
        <v>43</v>
      </c>
      <c r="F34" s="135">
        <f>ROUND((SUM(BF119:BF396)),  2)</f>
        <v>0</v>
      </c>
      <c r="G34" s="33"/>
      <c r="H34" s="33"/>
      <c r="I34" s="136">
        <v>0.15</v>
      </c>
      <c r="J34" s="135">
        <f>ROUND(((SUM(BF119:BF396))*I34),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20" t="s">
        <v>44</v>
      </c>
      <c r="F35" s="135">
        <f>ROUND((SUM(BG119:BG396)),  2)</f>
        <v>0</v>
      </c>
      <c r="G35" s="33"/>
      <c r="H35" s="33"/>
      <c r="I35" s="136">
        <v>0.21</v>
      </c>
      <c r="J35" s="135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20" t="s">
        <v>45</v>
      </c>
      <c r="F36" s="135">
        <f>ROUND((SUM(BH119:BH396)),  2)</f>
        <v>0</v>
      </c>
      <c r="G36" s="33"/>
      <c r="H36" s="33"/>
      <c r="I36" s="136">
        <v>0.15</v>
      </c>
      <c r="J36" s="135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0" t="s">
        <v>46</v>
      </c>
      <c r="F37" s="135">
        <f>ROUND((SUM(BI119:BI396)),  2)</f>
        <v>0</v>
      </c>
      <c r="G37" s="33"/>
      <c r="H37" s="33"/>
      <c r="I37" s="136">
        <v>0</v>
      </c>
      <c r="J37" s="135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21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7"/>
      <c r="D39" s="138" t="s">
        <v>47</v>
      </c>
      <c r="E39" s="139"/>
      <c r="F39" s="139"/>
      <c r="G39" s="140" t="s">
        <v>48</v>
      </c>
      <c r="H39" s="141" t="s">
        <v>49</v>
      </c>
      <c r="I39" s="142"/>
      <c r="J39" s="143">
        <f>SUM(J30:J37)</f>
        <v>0</v>
      </c>
      <c r="K39" s="144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21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14"/>
      <c r="L41" s="19"/>
    </row>
    <row r="42" spans="1:31" s="1" customFormat="1" ht="14.45" customHeight="1">
      <c r="B42" s="19"/>
      <c r="I42" s="114"/>
      <c r="L42" s="19"/>
    </row>
    <row r="43" spans="1:31" s="1" customFormat="1" ht="14.45" customHeight="1">
      <c r="B43" s="19"/>
      <c r="I43" s="114"/>
      <c r="L43" s="19"/>
    </row>
    <row r="44" spans="1:31" s="1" customFormat="1" ht="14.45" customHeight="1">
      <c r="B44" s="19"/>
      <c r="I44" s="114"/>
      <c r="L44" s="19"/>
    </row>
    <row r="45" spans="1:31" s="1" customFormat="1" ht="14.45" customHeight="1">
      <c r="B45" s="19"/>
      <c r="I45" s="114"/>
      <c r="L45" s="19"/>
    </row>
    <row r="46" spans="1:31" s="1" customFormat="1" ht="14.45" customHeight="1">
      <c r="B46" s="19"/>
      <c r="I46" s="114"/>
      <c r="L46" s="19"/>
    </row>
    <row r="47" spans="1:31" s="1" customFormat="1" ht="14.45" customHeight="1">
      <c r="B47" s="19"/>
      <c r="I47" s="114"/>
      <c r="L47" s="19"/>
    </row>
    <row r="48" spans="1:31" s="1" customFormat="1" ht="14.45" customHeight="1">
      <c r="B48" s="19"/>
      <c r="I48" s="114"/>
      <c r="L48" s="19"/>
    </row>
    <row r="49" spans="1:31" s="1" customFormat="1" ht="14.45" customHeight="1">
      <c r="B49" s="19"/>
      <c r="I49" s="114"/>
      <c r="L49" s="19"/>
    </row>
    <row r="50" spans="1:31" s="2" customFormat="1" ht="14.45" customHeight="1">
      <c r="B50" s="50"/>
      <c r="D50" s="145" t="s">
        <v>50</v>
      </c>
      <c r="E50" s="146"/>
      <c r="F50" s="146"/>
      <c r="G50" s="145" t="s">
        <v>51</v>
      </c>
      <c r="H50" s="146"/>
      <c r="I50" s="147"/>
      <c r="J50" s="146"/>
      <c r="K50" s="146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8" t="s">
        <v>52</v>
      </c>
      <c r="E61" s="149"/>
      <c r="F61" s="150" t="s">
        <v>53</v>
      </c>
      <c r="G61" s="148" t="s">
        <v>52</v>
      </c>
      <c r="H61" s="149"/>
      <c r="I61" s="151"/>
      <c r="J61" s="152" t="s">
        <v>53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45" t="s">
        <v>54</v>
      </c>
      <c r="E65" s="153"/>
      <c r="F65" s="153"/>
      <c r="G65" s="145" t="s">
        <v>55</v>
      </c>
      <c r="H65" s="153"/>
      <c r="I65" s="154"/>
      <c r="J65" s="153"/>
      <c r="K65" s="15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8" t="s">
        <v>52</v>
      </c>
      <c r="E76" s="149"/>
      <c r="F76" s="150" t="s">
        <v>53</v>
      </c>
      <c r="G76" s="148" t="s">
        <v>52</v>
      </c>
      <c r="H76" s="149"/>
      <c r="I76" s="151"/>
      <c r="J76" s="152" t="s">
        <v>53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5"/>
      <c r="C77" s="156"/>
      <c r="D77" s="156"/>
      <c r="E77" s="156"/>
      <c r="F77" s="156"/>
      <c r="G77" s="156"/>
      <c r="H77" s="156"/>
      <c r="I77" s="157"/>
      <c r="J77" s="156"/>
      <c r="K77" s="1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8"/>
      <c r="C81" s="159"/>
      <c r="D81" s="159"/>
      <c r="E81" s="159"/>
      <c r="F81" s="159"/>
      <c r="G81" s="159"/>
      <c r="H81" s="159"/>
      <c r="I81" s="160"/>
      <c r="J81" s="159"/>
      <c r="K81" s="159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100</v>
      </c>
      <c r="D82" s="35"/>
      <c r="E82" s="35"/>
      <c r="F82" s="35"/>
      <c r="G82" s="35"/>
      <c r="H82" s="35"/>
      <c r="I82" s="121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21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21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11" t="str">
        <f>E7</f>
        <v>Oprava výhybek v žst. Bruntál</v>
      </c>
      <c r="F85" s="312"/>
      <c r="G85" s="312"/>
      <c r="H85" s="312"/>
      <c r="I85" s="121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98</v>
      </c>
      <c r="D86" s="35"/>
      <c r="E86" s="35"/>
      <c r="F86" s="35"/>
      <c r="G86" s="35"/>
      <c r="H86" s="35"/>
      <c r="I86" s="121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99" t="str">
        <f>E9</f>
        <v>SO 01 - Oprava výhybek č.21,22,23 v žst. Bruntál</v>
      </c>
      <c r="F87" s="310"/>
      <c r="G87" s="310"/>
      <c r="H87" s="310"/>
      <c r="I87" s="121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21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Bruntál</v>
      </c>
      <c r="G89" s="35"/>
      <c r="H89" s="35"/>
      <c r="I89" s="122" t="s">
        <v>22</v>
      </c>
      <c r="J89" s="65" t="str">
        <f>IF(J12="","",J12)</f>
        <v>9. 4. 2020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21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22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22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21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61" t="s">
        <v>101</v>
      </c>
      <c r="D94" s="162"/>
      <c r="E94" s="162"/>
      <c r="F94" s="162"/>
      <c r="G94" s="162"/>
      <c r="H94" s="162"/>
      <c r="I94" s="163"/>
      <c r="J94" s="164" t="s">
        <v>102</v>
      </c>
      <c r="K94" s="162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21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65" t="s">
        <v>103</v>
      </c>
      <c r="D96" s="35"/>
      <c r="E96" s="35"/>
      <c r="F96" s="35"/>
      <c r="G96" s="35"/>
      <c r="H96" s="35"/>
      <c r="I96" s="121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104</v>
      </c>
    </row>
    <row r="97" spans="1:31" s="9" customFormat="1" ht="24.95" customHeight="1">
      <c r="B97" s="166"/>
      <c r="C97" s="167"/>
      <c r="D97" s="168" t="s">
        <v>105</v>
      </c>
      <c r="E97" s="169"/>
      <c r="F97" s="169"/>
      <c r="G97" s="169"/>
      <c r="H97" s="169"/>
      <c r="I97" s="170"/>
      <c r="J97" s="171">
        <f>J120</f>
        <v>0</v>
      </c>
      <c r="K97" s="167"/>
      <c r="L97" s="172"/>
    </row>
    <row r="98" spans="1:31" s="10" customFormat="1" ht="19.899999999999999" customHeight="1">
      <c r="B98" s="173"/>
      <c r="C98" s="103"/>
      <c r="D98" s="174" t="s">
        <v>106</v>
      </c>
      <c r="E98" s="175"/>
      <c r="F98" s="175"/>
      <c r="G98" s="175"/>
      <c r="H98" s="175"/>
      <c r="I98" s="176"/>
      <c r="J98" s="177">
        <f>J121</f>
        <v>0</v>
      </c>
      <c r="K98" s="103"/>
      <c r="L98" s="178"/>
    </row>
    <row r="99" spans="1:31" s="9" customFormat="1" ht="24.95" customHeight="1">
      <c r="B99" s="166"/>
      <c r="C99" s="167"/>
      <c r="D99" s="168" t="s">
        <v>107</v>
      </c>
      <c r="E99" s="169"/>
      <c r="F99" s="169"/>
      <c r="G99" s="169"/>
      <c r="H99" s="169"/>
      <c r="I99" s="170"/>
      <c r="J99" s="171">
        <f>J368</f>
        <v>0</v>
      </c>
      <c r="K99" s="167"/>
      <c r="L99" s="172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21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7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60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108</v>
      </c>
      <c r="D106" s="35"/>
      <c r="E106" s="35"/>
      <c r="F106" s="35"/>
      <c r="G106" s="35"/>
      <c r="H106" s="35"/>
      <c r="I106" s="121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21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21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11" t="str">
        <f>E7</f>
        <v>Oprava výhybek v žst. Bruntál</v>
      </c>
      <c r="F109" s="312"/>
      <c r="G109" s="312"/>
      <c r="H109" s="312"/>
      <c r="I109" s="121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98</v>
      </c>
      <c r="D110" s="35"/>
      <c r="E110" s="35"/>
      <c r="F110" s="35"/>
      <c r="G110" s="35"/>
      <c r="H110" s="35"/>
      <c r="I110" s="121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9" t="str">
        <f>E9</f>
        <v>SO 01 - Oprava výhybek č.21,22,23 v žst. Bruntál</v>
      </c>
      <c r="F111" s="310"/>
      <c r="G111" s="310"/>
      <c r="H111" s="310"/>
      <c r="I111" s="121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21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Bruntál</v>
      </c>
      <c r="G113" s="35"/>
      <c r="H113" s="35"/>
      <c r="I113" s="122" t="s">
        <v>22</v>
      </c>
      <c r="J113" s="65" t="str">
        <f>IF(J12="","",J12)</f>
        <v>9. 4. 2020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21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22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22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21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9"/>
      <c r="B118" s="180"/>
      <c r="C118" s="181" t="s">
        <v>109</v>
      </c>
      <c r="D118" s="182" t="s">
        <v>62</v>
      </c>
      <c r="E118" s="182" t="s">
        <v>58</v>
      </c>
      <c r="F118" s="182" t="s">
        <v>59</v>
      </c>
      <c r="G118" s="182" t="s">
        <v>110</v>
      </c>
      <c r="H118" s="182" t="s">
        <v>111</v>
      </c>
      <c r="I118" s="183" t="s">
        <v>112</v>
      </c>
      <c r="J118" s="182" t="s">
        <v>102</v>
      </c>
      <c r="K118" s="184" t="s">
        <v>113</v>
      </c>
      <c r="L118" s="185"/>
      <c r="M118" s="74" t="s">
        <v>1</v>
      </c>
      <c r="N118" s="75" t="s">
        <v>41</v>
      </c>
      <c r="O118" s="75" t="s">
        <v>114</v>
      </c>
      <c r="P118" s="75" t="s">
        <v>115</v>
      </c>
      <c r="Q118" s="75" t="s">
        <v>116</v>
      </c>
      <c r="R118" s="75" t="s">
        <v>117</v>
      </c>
      <c r="S118" s="75" t="s">
        <v>118</v>
      </c>
      <c r="T118" s="76" t="s">
        <v>119</v>
      </c>
      <c r="U118" s="179"/>
      <c r="V118" s="179"/>
      <c r="W118" s="179"/>
      <c r="X118" s="179"/>
      <c r="Y118" s="179"/>
      <c r="Z118" s="179"/>
      <c r="AA118" s="179"/>
      <c r="AB118" s="179"/>
      <c r="AC118" s="179"/>
      <c r="AD118" s="179"/>
      <c r="AE118" s="179"/>
    </row>
    <row r="119" spans="1:65" s="2" customFormat="1" ht="22.9" customHeight="1">
      <c r="A119" s="33"/>
      <c r="B119" s="34"/>
      <c r="C119" s="81" t="s">
        <v>120</v>
      </c>
      <c r="D119" s="35"/>
      <c r="E119" s="35"/>
      <c r="F119" s="35"/>
      <c r="G119" s="35"/>
      <c r="H119" s="35"/>
      <c r="I119" s="121"/>
      <c r="J119" s="186">
        <f>BK119</f>
        <v>0</v>
      </c>
      <c r="K119" s="35"/>
      <c r="L119" s="38"/>
      <c r="M119" s="77"/>
      <c r="N119" s="187"/>
      <c r="O119" s="78"/>
      <c r="P119" s="188">
        <f>P120+P368</f>
        <v>0</v>
      </c>
      <c r="Q119" s="78"/>
      <c r="R119" s="188">
        <f>R120+R368</f>
        <v>1156.3462500000001</v>
      </c>
      <c r="S119" s="78"/>
      <c r="T119" s="189">
        <f>T120+T368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104</v>
      </c>
      <c r="BK119" s="190">
        <f>BK120+BK368</f>
        <v>0</v>
      </c>
    </row>
    <row r="120" spans="1:65" s="12" customFormat="1" ht="25.9" customHeight="1">
      <c r="B120" s="191"/>
      <c r="C120" s="192"/>
      <c r="D120" s="193" t="s">
        <v>76</v>
      </c>
      <c r="E120" s="194" t="s">
        <v>121</v>
      </c>
      <c r="F120" s="194" t="s">
        <v>122</v>
      </c>
      <c r="G120" s="192"/>
      <c r="H120" s="192"/>
      <c r="I120" s="195"/>
      <c r="J120" s="196">
        <f>BK120</f>
        <v>0</v>
      </c>
      <c r="K120" s="192"/>
      <c r="L120" s="197"/>
      <c r="M120" s="198"/>
      <c r="N120" s="199"/>
      <c r="O120" s="199"/>
      <c r="P120" s="200">
        <f>P121</f>
        <v>0</v>
      </c>
      <c r="Q120" s="199"/>
      <c r="R120" s="200">
        <f>R121</f>
        <v>1156.3462500000001</v>
      </c>
      <c r="S120" s="199"/>
      <c r="T120" s="201">
        <f>T121</f>
        <v>0</v>
      </c>
      <c r="AR120" s="202" t="s">
        <v>85</v>
      </c>
      <c r="AT120" s="203" t="s">
        <v>76</v>
      </c>
      <c r="AU120" s="203" t="s">
        <v>77</v>
      </c>
      <c r="AY120" s="202" t="s">
        <v>123</v>
      </c>
      <c r="BK120" s="204">
        <f>BK121</f>
        <v>0</v>
      </c>
    </row>
    <row r="121" spans="1:65" s="12" customFormat="1" ht="22.9" customHeight="1">
      <c r="B121" s="191"/>
      <c r="C121" s="192"/>
      <c r="D121" s="193" t="s">
        <v>76</v>
      </c>
      <c r="E121" s="205" t="s">
        <v>124</v>
      </c>
      <c r="F121" s="205" t="s">
        <v>125</v>
      </c>
      <c r="G121" s="192"/>
      <c r="H121" s="192"/>
      <c r="I121" s="195"/>
      <c r="J121" s="206">
        <f>BK121</f>
        <v>0</v>
      </c>
      <c r="K121" s="192"/>
      <c r="L121" s="197"/>
      <c r="M121" s="198"/>
      <c r="N121" s="199"/>
      <c r="O121" s="199"/>
      <c r="P121" s="200">
        <f>SUM(P122:P367)</f>
        <v>0</v>
      </c>
      <c r="Q121" s="199"/>
      <c r="R121" s="200">
        <f>SUM(R122:R367)</f>
        <v>1156.3462500000001</v>
      </c>
      <c r="S121" s="199"/>
      <c r="T121" s="201">
        <f>SUM(T122:T367)</f>
        <v>0</v>
      </c>
      <c r="AR121" s="202" t="s">
        <v>85</v>
      </c>
      <c r="AT121" s="203" t="s">
        <v>76</v>
      </c>
      <c r="AU121" s="203" t="s">
        <v>85</v>
      </c>
      <c r="AY121" s="202" t="s">
        <v>123</v>
      </c>
      <c r="BK121" s="204">
        <f>SUM(BK122:BK367)</f>
        <v>0</v>
      </c>
    </row>
    <row r="122" spans="1:65" s="2" customFormat="1" ht="21.75" customHeight="1">
      <c r="A122" s="33"/>
      <c r="B122" s="34"/>
      <c r="C122" s="207" t="s">
        <v>85</v>
      </c>
      <c r="D122" s="207" t="s">
        <v>126</v>
      </c>
      <c r="E122" s="208" t="s">
        <v>127</v>
      </c>
      <c r="F122" s="209" t="s">
        <v>128</v>
      </c>
      <c r="G122" s="210" t="s">
        <v>129</v>
      </c>
      <c r="H122" s="211">
        <v>360</v>
      </c>
      <c r="I122" s="212"/>
      <c r="J122" s="213">
        <f>ROUND(I122*H122,2)</f>
        <v>0</v>
      </c>
      <c r="K122" s="209" t="s">
        <v>130</v>
      </c>
      <c r="L122" s="38"/>
      <c r="M122" s="214" t="s">
        <v>1</v>
      </c>
      <c r="N122" s="215" t="s">
        <v>42</v>
      </c>
      <c r="O122" s="70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8" t="s">
        <v>131</v>
      </c>
      <c r="AT122" s="218" t="s">
        <v>126</v>
      </c>
      <c r="AU122" s="218" t="s">
        <v>87</v>
      </c>
      <c r="AY122" s="16" t="s">
        <v>123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6" t="s">
        <v>85</v>
      </c>
      <c r="BK122" s="219">
        <f>ROUND(I122*H122,2)</f>
        <v>0</v>
      </c>
      <c r="BL122" s="16" t="s">
        <v>131</v>
      </c>
      <c r="BM122" s="218" t="s">
        <v>132</v>
      </c>
    </row>
    <row r="123" spans="1:65" s="2" customFormat="1" ht="19.5">
      <c r="A123" s="33"/>
      <c r="B123" s="34"/>
      <c r="C123" s="35"/>
      <c r="D123" s="220" t="s">
        <v>133</v>
      </c>
      <c r="E123" s="35"/>
      <c r="F123" s="221" t="s">
        <v>134</v>
      </c>
      <c r="G123" s="35"/>
      <c r="H123" s="35"/>
      <c r="I123" s="121"/>
      <c r="J123" s="35"/>
      <c r="K123" s="35"/>
      <c r="L123" s="38"/>
      <c r="M123" s="222"/>
      <c r="N123" s="223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133</v>
      </c>
      <c r="AU123" s="16" t="s">
        <v>87</v>
      </c>
    </row>
    <row r="124" spans="1:65" s="2" customFormat="1" ht="19.5">
      <c r="A124" s="33"/>
      <c r="B124" s="34"/>
      <c r="C124" s="35"/>
      <c r="D124" s="220" t="s">
        <v>135</v>
      </c>
      <c r="E124" s="35"/>
      <c r="F124" s="224" t="s">
        <v>136</v>
      </c>
      <c r="G124" s="35"/>
      <c r="H124" s="35"/>
      <c r="I124" s="121"/>
      <c r="J124" s="35"/>
      <c r="K124" s="35"/>
      <c r="L124" s="38"/>
      <c r="M124" s="222"/>
      <c r="N124" s="223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135</v>
      </c>
      <c r="AU124" s="16" t="s">
        <v>87</v>
      </c>
    </row>
    <row r="125" spans="1:65" s="13" customFormat="1">
      <c r="B125" s="225"/>
      <c r="C125" s="226"/>
      <c r="D125" s="220" t="s">
        <v>137</v>
      </c>
      <c r="E125" s="227" t="s">
        <v>1</v>
      </c>
      <c r="F125" s="228" t="s">
        <v>138</v>
      </c>
      <c r="G125" s="226"/>
      <c r="H125" s="229">
        <v>360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AT125" s="235" t="s">
        <v>137</v>
      </c>
      <c r="AU125" s="235" t="s">
        <v>87</v>
      </c>
      <c r="AV125" s="13" t="s">
        <v>87</v>
      </c>
      <c r="AW125" s="13" t="s">
        <v>34</v>
      </c>
      <c r="AX125" s="13" t="s">
        <v>85</v>
      </c>
      <c r="AY125" s="235" t="s">
        <v>123</v>
      </c>
    </row>
    <row r="126" spans="1:65" s="2" customFormat="1" ht="21.75" customHeight="1">
      <c r="A126" s="33"/>
      <c r="B126" s="34"/>
      <c r="C126" s="207" t="s">
        <v>87</v>
      </c>
      <c r="D126" s="207" t="s">
        <v>126</v>
      </c>
      <c r="E126" s="208" t="s">
        <v>139</v>
      </c>
      <c r="F126" s="209" t="s">
        <v>140</v>
      </c>
      <c r="G126" s="210" t="s">
        <v>141</v>
      </c>
      <c r="H126" s="211">
        <v>54</v>
      </c>
      <c r="I126" s="212"/>
      <c r="J126" s="213">
        <f>ROUND(I126*H126,2)</f>
        <v>0</v>
      </c>
      <c r="K126" s="209" t="s">
        <v>130</v>
      </c>
      <c r="L126" s="38"/>
      <c r="M126" s="214" t="s">
        <v>1</v>
      </c>
      <c r="N126" s="215" t="s">
        <v>42</v>
      </c>
      <c r="O126" s="70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8" t="s">
        <v>131</v>
      </c>
      <c r="AT126" s="218" t="s">
        <v>126</v>
      </c>
      <c r="AU126" s="218" t="s">
        <v>87</v>
      </c>
      <c r="AY126" s="16" t="s">
        <v>123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6" t="s">
        <v>85</v>
      </c>
      <c r="BK126" s="219">
        <f>ROUND(I126*H126,2)</f>
        <v>0</v>
      </c>
      <c r="BL126" s="16" t="s">
        <v>131</v>
      </c>
      <c r="BM126" s="218" t="s">
        <v>142</v>
      </c>
    </row>
    <row r="127" spans="1:65" s="2" customFormat="1" ht="19.5">
      <c r="A127" s="33"/>
      <c r="B127" s="34"/>
      <c r="C127" s="35"/>
      <c r="D127" s="220" t="s">
        <v>133</v>
      </c>
      <c r="E127" s="35"/>
      <c r="F127" s="221" t="s">
        <v>143</v>
      </c>
      <c r="G127" s="35"/>
      <c r="H127" s="35"/>
      <c r="I127" s="121"/>
      <c r="J127" s="35"/>
      <c r="K127" s="35"/>
      <c r="L127" s="38"/>
      <c r="M127" s="222"/>
      <c r="N127" s="223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133</v>
      </c>
      <c r="AU127" s="16" t="s">
        <v>87</v>
      </c>
    </row>
    <row r="128" spans="1:65" s="13" customFormat="1">
      <c r="B128" s="225"/>
      <c r="C128" s="226"/>
      <c r="D128" s="220" t="s">
        <v>137</v>
      </c>
      <c r="E128" s="227" t="s">
        <v>1</v>
      </c>
      <c r="F128" s="228" t="s">
        <v>144</v>
      </c>
      <c r="G128" s="226"/>
      <c r="H128" s="229">
        <v>54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AT128" s="235" t="s">
        <v>137</v>
      </c>
      <c r="AU128" s="235" t="s">
        <v>87</v>
      </c>
      <c r="AV128" s="13" t="s">
        <v>87</v>
      </c>
      <c r="AW128" s="13" t="s">
        <v>34</v>
      </c>
      <c r="AX128" s="13" t="s">
        <v>85</v>
      </c>
      <c r="AY128" s="235" t="s">
        <v>123</v>
      </c>
    </row>
    <row r="129" spans="1:65" s="2" customFormat="1" ht="21.75" customHeight="1">
      <c r="A129" s="33"/>
      <c r="B129" s="34"/>
      <c r="C129" s="207" t="s">
        <v>145</v>
      </c>
      <c r="D129" s="207" t="s">
        <v>126</v>
      </c>
      <c r="E129" s="208" t="s">
        <v>146</v>
      </c>
      <c r="F129" s="209" t="s">
        <v>147</v>
      </c>
      <c r="G129" s="210" t="s">
        <v>148</v>
      </c>
      <c r="H129" s="211">
        <v>70</v>
      </c>
      <c r="I129" s="212"/>
      <c r="J129" s="213">
        <f>ROUND(I129*H129,2)</f>
        <v>0</v>
      </c>
      <c r="K129" s="209" t="s">
        <v>130</v>
      </c>
      <c r="L129" s="38"/>
      <c r="M129" s="214" t="s">
        <v>1</v>
      </c>
      <c r="N129" s="215" t="s">
        <v>42</v>
      </c>
      <c r="O129" s="70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8" t="s">
        <v>131</v>
      </c>
      <c r="AT129" s="218" t="s">
        <v>126</v>
      </c>
      <c r="AU129" s="218" t="s">
        <v>87</v>
      </c>
      <c r="AY129" s="16" t="s">
        <v>123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6" t="s">
        <v>85</v>
      </c>
      <c r="BK129" s="219">
        <f>ROUND(I129*H129,2)</f>
        <v>0</v>
      </c>
      <c r="BL129" s="16" t="s">
        <v>131</v>
      </c>
      <c r="BM129" s="218" t="s">
        <v>149</v>
      </c>
    </row>
    <row r="130" spans="1:65" s="2" customFormat="1" ht="19.5">
      <c r="A130" s="33"/>
      <c r="B130" s="34"/>
      <c r="C130" s="35"/>
      <c r="D130" s="220" t="s">
        <v>133</v>
      </c>
      <c r="E130" s="35"/>
      <c r="F130" s="221" t="s">
        <v>150</v>
      </c>
      <c r="G130" s="35"/>
      <c r="H130" s="35"/>
      <c r="I130" s="121"/>
      <c r="J130" s="35"/>
      <c r="K130" s="35"/>
      <c r="L130" s="38"/>
      <c r="M130" s="222"/>
      <c r="N130" s="223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133</v>
      </c>
      <c r="AU130" s="16" t="s">
        <v>87</v>
      </c>
    </row>
    <row r="131" spans="1:65" s="2" customFormat="1" ht="19.5">
      <c r="A131" s="33"/>
      <c r="B131" s="34"/>
      <c r="C131" s="35"/>
      <c r="D131" s="220" t="s">
        <v>135</v>
      </c>
      <c r="E131" s="35"/>
      <c r="F131" s="224" t="s">
        <v>151</v>
      </c>
      <c r="G131" s="35"/>
      <c r="H131" s="35"/>
      <c r="I131" s="121"/>
      <c r="J131" s="35"/>
      <c r="K131" s="35"/>
      <c r="L131" s="38"/>
      <c r="M131" s="222"/>
      <c r="N131" s="223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135</v>
      </c>
      <c r="AU131" s="16" t="s">
        <v>87</v>
      </c>
    </row>
    <row r="132" spans="1:65" s="2" customFormat="1" ht="21.75" customHeight="1">
      <c r="A132" s="33"/>
      <c r="B132" s="34"/>
      <c r="C132" s="207" t="s">
        <v>131</v>
      </c>
      <c r="D132" s="207" t="s">
        <v>126</v>
      </c>
      <c r="E132" s="208" t="s">
        <v>152</v>
      </c>
      <c r="F132" s="209" t="s">
        <v>153</v>
      </c>
      <c r="G132" s="210" t="s">
        <v>148</v>
      </c>
      <c r="H132" s="211">
        <v>2</v>
      </c>
      <c r="I132" s="212"/>
      <c r="J132" s="213">
        <f>ROUND(I132*H132,2)</f>
        <v>0</v>
      </c>
      <c r="K132" s="209" t="s">
        <v>130</v>
      </c>
      <c r="L132" s="38"/>
      <c r="M132" s="214" t="s">
        <v>1</v>
      </c>
      <c r="N132" s="215" t="s">
        <v>42</v>
      </c>
      <c r="O132" s="70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8" t="s">
        <v>131</v>
      </c>
      <c r="AT132" s="218" t="s">
        <v>126</v>
      </c>
      <c r="AU132" s="218" t="s">
        <v>87</v>
      </c>
      <c r="AY132" s="16" t="s">
        <v>123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6" t="s">
        <v>85</v>
      </c>
      <c r="BK132" s="219">
        <f>ROUND(I132*H132,2)</f>
        <v>0</v>
      </c>
      <c r="BL132" s="16" t="s">
        <v>131</v>
      </c>
      <c r="BM132" s="218" t="s">
        <v>154</v>
      </c>
    </row>
    <row r="133" spans="1:65" s="2" customFormat="1" ht="19.5">
      <c r="A133" s="33"/>
      <c r="B133" s="34"/>
      <c r="C133" s="35"/>
      <c r="D133" s="220" t="s">
        <v>133</v>
      </c>
      <c r="E133" s="35"/>
      <c r="F133" s="221" t="s">
        <v>155</v>
      </c>
      <c r="G133" s="35"/>
      <c r="H133" s="35"/>
      <c r="I133" s="121"/>
      <c r="J133" s="35"/>
      <c r="K133" s="35"/>
      <c r="L133" s="38"/>
      <c r="M133" s="222"/>
      <c r="N133" s="223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133</v>
      </c>
      <c r="AU133" s="16" t="s">
        <v>87</v>
      </c>
    </row>
    <row r="134" spans="1:65" s="2" customFormat="1" ht="19.5">
      <c r="A134" s="33"/>
      <c r="B134" s="34"/>
      <c r="C134" s="35"/>
      <c r="D134" s="220" t="s">
        <v>135</v>
      </c>
      <c r="E134" s="35"/>
      <c r="F134" s="224" t="s">
        <v>151</v>
      </c>
      <c r="G134" s="35"/>
      <c r="H134" s="35"/>
      <c r="I134" s="121"/>
      <c r="J134" s="35"/>
      <c r="K134" s="35"/>
      <c r="L134" s="38"/>
      <c r="M134" s="222"/>
      <c r="N134" s="223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135</v>
      </c>
      <c r="AU134" s="16" t="s">
        <v>87</v>
      </c>
    </row>
    <row r="135" spans="1:65" s="2" customFormat="1" ht="21.75" customHeight="1">
      <c r="A135" s="33"/>
      <c r="B135" s="34"/>
      <c r="C135" s="207" t="s">
        <v>124</v>
      </c>
      <c r="D135" s="207" t="s">
        <v>126</v>
      </c>
      <c r="E135" s="208" t="s">
        <v>156</v>
      </c>
      <c r="F135" s="209" t="s">
        <v>157</v>
      </c>
      <c r="G135" s="210" t="s">
        <v>158</v>
      </c>
      <c r="H135" s="211">
        <v>73.534000000000006</v>
      </c>
      <c r="I135" s="212"/>
      <c r="J135" s="213">
        <f>ROUND(I135*H135,2)</f>
        <v>0</v>
      </c>
      <c r="K135" s="209" t="s">
        <v>130</v>
      </c>
      <c r="L135" s="38"/>
      <c r="M135" s="214" t="s">
        <v>1</v>
      </c>
      <c r="N135" s="215" t="s">
        <v>42</v>
      </c>
      <c r="O135" s="70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8" t="s">
        <v>131</v>
      </c>
      <c r="AT135" s="218" t="s">
        <v>126</v>
      </c>
      <c r="AU135" s="218" t="s">
        <v>87</v>
      </c>
      <c r="AY135" s="16" t="s">
        <v>123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6" t="s">
        <v>85</v>
      </c>
      <c r="BK135" s="219">
        <f>ROUND(I135*H135,2)</f>
        <v>0</v>
      </c>
      <c r="BL135" s="16" t="s">
        <v>131</v>
      </c>
      <c r="BM135" s="218" t="s">
        <v>159</v>
      </c>
    </row>
    <row r="136" spans="1:65" s="2" customFormat="1" ht="29.25">
      <c r="A136" s="33"/>
      <c r="B136" s="34"/>
      <c r="C136" s="35"/>
      <c r="D136" s="220" t="s">
        <v>133</v>
      </c>
      <c r="E136" s="35"/>
      <c r="F136" s="221" t="s">
        <v>160</v>
      </c>
      <c r="G136" s="35"/>
      <c r="H136" s="35"/>
      <c r="I136" s="121"/>
      <c r="J136" s="35"/>
      <c r="K136" s="35"/>
      <c r="L136" s="38"/>
      <c r="M136" s="222"/>
      <c r="N136" s="223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133</v>
      </c>
      <c r="AU136" s="16" t="s">
        <v>87</v>
      </c>
    </row>
    <row r="137" spans="1:65" s="13" customFormat="1">
      <c r="B137" s="225"/>
      <c r="C137" s="226"/>
      <c r="D137" s="220" t="s">
        <v>137</v>
      </c>
      <c r="E137" s="227" t="s">
        <v>1</v>
      </c>
      <c r="F137" s="228" t="s">
        <v>161</v>
      </c>
      <c r="G137" s="226"/>
      <c r="H137" s="229">
        <v>44.19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AT137" s="235" t="s">
        <v>137</v>
      </c>
      <c r="AU137" s="235" t="s">
        <v>87</v>
      </c>
      <c r="AV137" s="13" t="s">
        <v>87</v>
      </c>
      <c r="AW137" s="13" t="s">
        <v>34</v>
      </c>
      <c r="AX137" s="13" t="s">
        <v>77</v>
      </c>
      <c r="AY137" s="235" t="s">
        <v>123</v>
      </c>
    </row>
    <row r="138" spans="1:65" s="13" customFormat="1">
      <c r="B138" s="225"/>
      <c r="C138" s="226"/>
      <c r="D138" s="220" t="s">
        <v>137</v>
      </c>
      <c r="E138" s="227" t="s">
        <v>1</v>
      </c>
      <c r="F138" s="228" t="s">
        <v>162</v>
      </c>
      <c r="G138" s="226"/>
      <c r="H138" s="229">
        <v>29.344000000000001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AT138" s="235" t="s">
        <v>137</v>
      </c>
      <c r="AU138" s="235" t="s">
        <v>87</v>
      </c>
      <c r="AV138" s="13" t="s">
        <v>87</v>
      </c>
      <c r="AW138" s="13" t="s">
        <v>34</v>
      </c>
      <c r="AX138" s="13" t="s">
        <v>77</v>
      </c>
      <c r="AY138" s="235" t="s">
        <v>123</v>
      </c>
    </row>
    <row r="139" spans="1:65" s="14" customFormat="1">
      <c r="B139" s="236"/>
      <c r="C139" s="237"/>
      <c r="D139" s="220" t="s">
        <v>137</v>
      </c>
      <c r="E139" s="238" t="s">
        <v>1</v>
      </c>
      <c r="F139" s="239" t="s">
        <v>163</v>
      </c>
      <c r="G139" s="237"/>
      <c r="H139" s="240">
        <v>73.534000000000006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AT139" s="246" t="s">
        <v>137</v>
      </c>
      <c r="AU139" s="246" t="s">
        <v>87</v>
      </c>
      <c r="AV139" s="14" t="s">
        <v>131</v>
      </c>
      <c r="AW139" s="14" t="s">
        <v>34</v>
      </c>
      <c r="AX139" s="14" t="s">
        <v>85</v>
      </c>
      <c r="AY139" s="246" t="s">
        <v>123</v>
      </c>
    </row>
    <row r="140" spans="1:65" s="2" customFormat="1" ht="21.75" customHeight="1">
      <c r="A140" s="33"/>
      <c r="B140" s="34"/>
      <c r="C140" s="207" t="s">
        <v>164</v>
      </c>
      <c r="D140" s="207" t="s">
        <v>126</v>
      </c>
      <c r="E140" s="208" t="s">
        <v>165</v>
      </c>
      <c r="F140" s="209" t="s">
        <v>166</v>
      </c>
      <c r="G140" s="210" t="s">
        <v>167</v>
      </c>
      <c r="H140" s="211">
        <v>4</v>
      </c>
      <c r="I140" s="212"/>
      <c r="J140" s="213">
        <f>ROUND(I140*H140,2)</f>
        <v>0</v>
      </c>
      <c r="K140" s="209" t="s">
        <v>130</v>
      </c>
      <c r="L140" s="38"/>
      <c r="M140" s="214" t="s">
        <v>1</v>
      </c>
      <c r="N140" s="215" t="s">
        <v>42</v>
      </c>
      <c r="O140" s="70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8" t="s">
        <v>131</v>
      </c>
      <c r="AT140" s="218" t="s">
        <v>126</v>
      </c>
      <c r="AU140" s="218" t="s">
        <v>87</v>
      </c>
      <c r="AY140" s="16" t="s">
        <v>123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6" t="s">
        <v>85</v>
      </c>
      <c r="BK140" s="219">
        <f>ROUND(I140*H140,2)</f>
        <v>0</v>
      </c>
      <c r="BL140" s="16" t="s">
        <v>131</v>
      </c>
      <c r="BM140" s="218" t="s">
        <v>168</v>
      </c>
    </row>
    <row r="141" spans="1:65" s="2" customFormat="1" ht="39">
      <c r="A141" s="33"/>
      <c r="B141" s="34"/>
      <c r="C141" s="35"/>
      <c r="D141" s="220" t="s">
        <v>133</v>
      </c>
      <c r="E141" s="35"/>
      <c r="F141" s="221" t="s">
        <v>169</v>
      </c>
      <c r="G141" s="35"/>
      <c r="H141" s="35"/>
      <c r="I141" s="121"/>
      <c r="J141" s="35"/>
      <c r="K141" s="35"/>
      <c r="L141" s="38"/>
      <c r="M141" s="222"/>
      <c r="N141" s="223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133</v>
      </c>
      <c r="AU141" s="16" t="s">
        <v>87</v>
      </c>
    </row>
    <row r="142" spans="1:65" s="2" customFormat="1" ht="19.5">
      <c r="A142" s="33"/>
      <c r="B142" s="34"/>
      <c r="C142" s="35"/>
      <c r="D142" s="220" t="s">
        <v>135</v>
      </c>
      <c r="E142" s="35"/>
      <c r="F142" s="224" t="s">
        <v>170</v>
      </c>
      <c r="G142" s="35"/>
      <c r="H142" s="35"/>
      <c r="I142" s="121"/>
      <c r="J142" s="35"/>
      <c r="K142" s="35"/>
      <c r="L142" s="38"/>
      <c r="M142" s="222"/>
      <c r="N142" s="223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135</v>
      </c>
      <c r="AU142" s="16" t="s">
        <v>87</v>
      </c>
    </row>
    <row r="143" spans="1:65" s="13" customFormat="1">
      <c r="B143" s="225"/>
      <c r="C143" s="226"/>
      <c r="D143" s="220" t="s">
        <v>137</v>
      </c>
      <c r="E143" s="227" t="s">
        <v>1</v>
      </c>
      <c r="F143" s="228" t="s">
        <v>171</v>
      </c>
      <c r="G143" s="226"/>
      <c r="H143" s="229">
        <v>4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AT143" s="235" t="s">
        <v>137</v>
      </c>
      <c r="AU143" s="235" t="s">
        <v>87</v>
      </c>
      <c r="AV143" s="13" t="s">
        <v>87</v>
      </c>
      <c r="AW143" s="13" t="s">
        <v>34</v>
      </c>
      <c r="AX143" s="13" t="s">
        <v>85</v>
      </c>
      <c r="AY143" s="235" t="s">
        <v>123</v>
      </c>
    </row>
    <row r="144" spans="1:65" s="2" customFormat="1" ht="21.75" customHeight="1">
      <c r="A144" s="33"/>
      <c r="B144" s="34"/>
      <c r="C144" s="207" t="s">
        <v>172</v>
      </c>
      <c r="D144" s="207" t="s">
        <v>126</v>
      </c>
      <c r="E144" s="208" t="s">
        <v>173</v>
      </c>
      <c r="F144" s="209" t="s">
        <v>174</v>
      </c>
      <c r="G144" s="210" t="s">
        <v>141</v>
      </c>
      <c r="H144" s="211">
        <v>181</v>
      </c>
      <c r="I144" s="212"/>
      <c r="J144" s="213">
        <f>ROUND(I144*H144,2)</f>
        <v>0</v>
      </c>
      <c r="K144" s="209" t="s">
        <v>130</v>
      </c>
      <c r="L144" s="38"/>
      <c r="M144" s="214" t="s">
        <v>1</v>
      </c>
      <c r="N144" s="215" t="s">
        <v>42</v>
      </c>
      <c r="O144" s="70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8" t="s">
        <v>131</v>
      </c>
      <c r="AT144" s="218" t="s">
        <v>126</v>
      </c>
      <c r="AU144" s="218" t="s">
        <v>87</v>
      </c>
      <c r="AY144" s="16" t="s">
        <v>123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6" t="s">
        <v>85</v>
      </c>
      <c r="BK144" s="219">
        <f>ROUND(I144*H144,2)</f>
        <v>0</v>
      </c>
      <c r="BL144" s="16" t="s">
        <v>131</v>
      </c>
      <c r="BM144" s="218" t="s">
        <v>175</v>
      </c>
    </row>
    <row r="145" spans="1:65" s="2" customFormat="1" ht="29.25">
      <c r="A145" s="33"/>
      <c r="B145" s="34"/>
      <c r="C145" s="35"/>
      <c r="D145" s="220" t="s">
        <v>133</v>
      </c>
      <c r="E145" s="35"/>
      <c r="F145" s="221" t="s">
        <v>176</v>
      </c>
      <c r="G145" s="35"/>
      <c r="H145" s="35"/>
      <c r="I145" s="121"/>
      <c r="J145" s="35"/>
      <c r="K145" s="35"/>
      <c r="L145" s="38"/>
      <c r="M145" s="222"/>
      <c r="N145" s="223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133</v>
      </c>
      <c r="AU145" s="16" t="s">
        <v>87</v>
      </c>
    </row>
    <row r="146" spans="1:65" s="13" customFormat="1">
      <c r="B146" s="225"/>
      <c r="C146" s="226"/>
      <c r="D146" s="220" t="s">
        <v>137</v>
      </c>
      <c r="E146" s="227" t="s">
        <v>1</v>
      </c>
      <c r="F146" s="228" t="s">
        <v>177</v>
      </c>
      <c r="G146" s="226"/>
      <c r="H146" s="229">
        <v>181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AT146" s="235" t="s">
        <v>137</v>
      </c>
      <c r="AU146" s="235" t="s">
        <v>87</v>
      </c>
      <c r="AV146" s="13" t="s">
        <v>87</v>
      </c>
      <c r="AW146" s="13" t="s">
        <v>34</v>
      </c>
      <c r="AX146" s="13" t="s">
        <v>85</v>
      </c>
      <c r="AY146" s="235" t="s">
        <v>123</v>
      </c>
    </row>
    <row r="147" spans="1:65" s="2" customFormat="1" ht="21.75" customHeight="1">
      <c r="A147" s="33"/>
      <c r="B147" s="34"/>
      <c r="C147" s="207" t="s">
        <v>178</v>
      </c>
      <c r="D147" s="207" t="s">
        <v>126</v>
      </c>
      <c r="E147" s="208" t="s">
        <v>179</v>
      </c>
      <c r="F147" s="209" t="s">
        <v>180</v>
      </c>
      <c r="G147" s="210" t="s">
        <v>141</v>
      </c>
      <c r="H147" s="211">
        <v>170.34200000000001</v>
      </c>
      <c r="I147" s="212"/>
      <c r="J147" s="213">
        <f>ROUND(I147*H147,2)</f>
        <v>0</v>
      </c>
      <c r="K147" s="209" t="s">
        <v>130</v>
      </c>
      <c r="L147" s="38"/>
      <c r="M147" s="214" t="s">
        <v>1</v>
      </c>
      <c r="N147" s="215" t="s">
        <v>42</v>
      </c>
      <c r="O147" s="70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8" t="s">
        <v>131</v>
      </c>
      <c r="AT147" s="218" t="s">
        <v>126</v>
      </c>
      <c r="AU147" s="218" t="s">
        <v>87</v>
      </c>
      <c r="AY147" s="16" t="s">
        <v>123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6" t="s">
        <v>85</v>
      </c>
      <c r="BK147" s="219">
        <f>ROUND(I147*H147,2)</f>
        <v>0</v>
      </c>
      <c r="BL147" s="16" t="s">
        <v>131</v>
      </c>
      <c r="BM147" s="218" t="s">
        <v>181</v>
      </c>
    </row>
    <row r="148" spans="1:65" s="2" customFormat="1" ht="29.25">
      <c r="A148" s="33"/>
      <c r="B148" s="34"/>
      <c r="C148" s="35"/>
      <c r="D148" s="220" t="s">
        <v>133</v>
      </c>
      <c r="E148" s="35"/>
      <c r="F148" s="221" t="s">
        <v>182</v>
      </c>
      <c r="G148" s="35"/>
      <c r="H148" s="35"/>
      <c r="I148" s="121"/>
      <c r="J148" s="35"/>
      <c r="K148" s="35"/>
      <c r="L148" s="38"/>
      <c r="M148" s="222"/>
      <c r="N148" s="223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133</v>
      </c>
      <c r="AU148" s="16" t="s">
        <v>87</v>
      </c>
    </row>
    <row r="149" spans="1:65" s="13" customFormat="1">
      <c r="B149" s="225"/>
      <c r="C149" s="226"/>
      <c r="D149" s="220" t="s">
        <v>137</v>
      </c>
      <c r="E149" s="227" t="s">
        <v>1</v>
      </c>
      <c r="F149" s="228" t="s">
        <v>183</v>
      </c>
      <c r="G149" s="226"/>
      <c r="H149" s="229">
        <v>170.34200000000001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AT149" s="235" t="s">
        <v>137</v>
      </c>
      <c r="AU149" s="235" t="s">
        <v>87</v>
      </c>
      <c r="AV149" s="13" t="s">
        <v>87</v>
      </c>
      <c r="AW149" s="13" t="s">
        <v>34</v>
      </c>
      <c r="AX149" s="13" t="s">
        <v>85</v>
      </c>
      <c r="AY149" s="235" t="s">
        <v>123</v>
      </c>
    </row>
    <row r="150" spans="1:65" s="2" customFormat="1" ht="21.75" customHeight="1">
      <c r="A150" s="33"/>
      <c r="B150" s="34"/>
      <c r="C150" s="207" t="s">
        <v>184</v>
      </c>
      <c r="D150" s="207" t="s">
        <v>126</v>
      </c>
      <c r="E150" s="208" t="s">
        <v>185</v>
      </c>
      <c r="F150" s="209" t="s">
        <v>186</v>
      </c>
      <c r="G150" s="210" t="s">
        <v>141</v>
      </c>
      <c r="H150" s="211">
        <v>262.459</v>
      </c>
      <c r="I150" s="212"/>
      <c r="J150" s="213">
        <f>ROUND(I150*H150,2)</f>
        <v>0</v>
      </c>
      <c r="K150" s="209" t="s">
        <v>130</v>
      </c>
      <c r="L150" s="38"/>
      <c r="M150" s="214" t="s">
        <v>1</v>
      </c>
      <c r="N150" s="215" t="s">
        <v>42</v>
      </c>
      <c r="O150" s="70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8" t="s">
        <v>131</v>
      </c>
      <c r="AT150" s="218" t="s">
        <v>126</v>
      </c>
      <c r="AU150" s="218" t="s">
        <v>87</v>
      </c>
      <c r="AY150" s="16" t="s">
        <v>123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6" t="s">
        <v>85</v>
      </c>
      <c r="BK150" s="219">
        <f>ROUND(I150*H150,2)</f>
        <v>0</v>
      </c>
      <c r="BL150" s="16" t="s">
        <v>131</v>
      </c>
      <c r="BM150" s="218" t="s">
        <v>187</v>
      </c>
    </row>
    <row r="151" spans="1:65" s="2" customFormat="1" ht="19.5">
      <c r="A151" s="33"/>
      <c r="B151" s="34"/>
      <c r="C151" s="35"/>
      <c r="D151" s="220" t="s">
        <v>133</v>
      </c>
      <c r="E151" s="35"/>
      <c r="F151" s="221" t="s">
        <v>188</v>
      </c>
      <c r="G151" s="35"/>
      <c r="H151" s="35"/>
      <c r="I151" s="121"/>
      <c r="J151" s="35"/>
      <c r="K151" s="35"/>
      <c r="L151" s="38"/>
      <c r="M151" s="222"/>
      <c r="N151" s="223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133</v>
      </c>
      <c r="AU151" s="16" t="s">
        <v>87</v>
      </c>
    </row>
    <row r="152" spans="1:65" s="13" customFormat="1">
      <c r="B152" s="225"/>
      <c r="C152" s="226"/>
      <c r="D152" s="220" t="s">
        <v>137</v>
      </c>
      <c r="E152" s="227" t="s">
        <v>1</v>
      </c>
      <c r="F152" s="228" t="s">
        <v>189</v>
      </c>
      <c r="G152" s="226"/>
      <c r="H152" s="229">
        <v>28.577999999999999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AT152" s="235" t="s">
        <v>137</v>
      </c>
      <c r="AU152" s="235" t="s">
        <v>87</v>
      </c>
      <c r="AV152" s="13" t="s">
        <v>87</v>
      </c>
      <c r="AW152" s="13" t="s">
        <v>34</v>
      </c>
      <c r="AX152" s="13" t="s">
        <v>77</v>
      </c>
      <c r="AY152" s="235" t="s">
        <v>123</v>
      </c>
    </row>
    <row r="153" spans="1:65" s="13" customFormat="1">
      <c r="B153" s="225"/>
      <c r="C153" s="226"/>
      <c r="D153" s="220" t="s">
        <v>137</v>
      </c>
      <c r="E153" s="227" t="s">
        <v>1</v>
      </c>
      <c r="F153" s="228" t="s">
        <v>190</v>
      </c>
      <c r="G153" s="226"/>
      <c r="H153" s="229">
        <v>77.757999999999996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AT153" s="235" t="s">
        <v>137</v>
      </c>
      <c r="AU153" s="235" t="s">
        <v>87</v>
      </c>
      <c r="AV153" s="13" t="s">
        <v>87</v>
      </c>
      <c r="AW153" s="13" t="s">
        <v>34</v>
      </c>
      <c r="AX153" s="13" t="s">
        <v>77</v>
      </c>
      <c r="AY153" s="235" t="s">
        <v>123</v>
      </c>
    </row>
    <row r="154" spans="1:65" s="13" customFormat="1">
      <c r="B154" s="225"/>
      <c r="C154" s="226"/>
      <c r="D154" s="220" t="s">
        <v>137</v>
      </c>
      <c r="E154" s="227" t="s">
        <v>1</v>
      </c>
      <c r="F154" s="228" t="s">
        <v>191</v>
      </c>
      <c r="G154" s="226"/>
      <c r="H154" s="229">
        <v>23.332000000000001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AT154" s="235" t="s">
        <v>137</v>
      </c>
      <c r="AU154" s="235" t="s">
        <v>87</v>
      </c>
      <c r="AV154" s="13" t="s">
        <v>87</v>
      </c>
      <c r="AW154" s="13" t="s">
        <v>34</v>
      </c>
      <c r="AX154" s="13" t="s">
        <v>77</v>
      </c>
      <c r="AY154" s="235" t="s">
        <v>123</v>
      </c>
    </row>
    <row r="155" spans="1:65" s="13" customFormat="1">
      <c r="B155" s="225"/>
      <c r="C155" s="226"/>
      <c r="D155" s="220" t="s">
        <v>137</v>
      </c>
      <c r="E155" s="227" t="s">
        <v>1</v>
      </c>
      <c r="F155" s="228" t="s">
        <v>192</v>
      </c>
      <c r="G155" s="226"/>
      <c r="H155" s="229">
        <v>28.215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AT155" s="235" t="s">
        <v>137</v>
      </c>
      <c r="AU155" s="235" t="s">
        <v>87</v>
      </c>
      <c r="AV155" s="13" t="s">
        <v>87</v>
      </c>
      <c r="AW155" s="13" t="s">
        <v>34</v>
      </c>
      <c r="AX155" s="13" t="s">
        <v>77</v>
      </c>
      <c r="AY155" s="235" t="s">
        <v>123</v>
      </c>
    </row>
    <row r="156" spans="1:65" s="13" customFormat="1">
      <c r="B156" s="225"/>
      <c r="C156" s="226"/>
      <c r="D156" s="220" t="s">
        <v>137</v>
      </c>
      <c r="E156" s="227" t="s">
        <v>1</v>
      </c>
      <c r="F156" s="228" t="s">
        <v>193</v>
      </c>
      <c r="G156" s="226"/>
      <c r="H156" s="229">
        <v>24.596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AT156" s="235" t="s">
        <v>137</v>
      </c>
      <c r="AU156" s="235" t="s">
        <v>87</v>
      </c>
      <c r="AV156" s="13" t="s">
        <v>87</v>
      </c>
      <c r="AW156" s="13" t="s">
        <v>34</v>
      </c>
      <c r="AX156" s="13" t="s">
        <v>77</v>
      </c>
      <c r="AY156" s="235" t="s">
        <v>123</v>
      </c>
    </row>
    <row r="157" spans="1:65" s="13" customFormat="1">
      <c r="B157" s="225"/>
      <c r="C157" s="226"/>
      <c r="D157" s="220" t="s">
        <v>137</v>
      </c>
      <c r="E157" s="227" t="s">
        <v>1</v>
      </c>
      <c r="F157" s="228" t="s">
        <v>194</v>
      </c>
      <c r="G157" s="226"/>
      <c r="H157" s="229">
        <v>37.18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AT157" s="235" t="s">
        <v>137</v>
      </c>
      <c r="AU157" s="235" t="s">
        <v>87</v>
      </c>
      <c r="AV157" s="13" t="s">
        <v>87</v>
      </c>
      <c r="AW157" s="13" t="s">
        <v>34</v>
      </c>
      <c r="AX157" s="13" t="s">
        <v>77</v>
      </c>
      <c r="AY157" s="235" t="s">
        <v>123</v>
      </c>
    </row>
    <row r="158" spans="1:65" s="13" customFormat="1">
      <c r="B158" s="225"/>
      <c r="C158" s="226"/>
      <c r="D158" s="220" t="s">
        <v>137</v>
      </c>
      <c r="E158" s="227" t="s">
        <v>1</v>
      </c>
      <c r="F158" s="228" t="s">
        <v>195</v>
      </c>
      <c r="G158" s="226"/>
      <c r="H158" s="229">
        <v>42.8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AT158" s="235" t="s">
        <v>137</v>
      </c>
      <c r="AU158" s="235" t="s">
        <v>87</v>
      </c>
      <c r="AV158" s="13" t="s">
        <v>87</v>
      </c>
      <c r="AW158" s="13" t="s">
        <v>34</v>
      </c>
      <c r="AX158" s="13" t="s">
        <v>77</v>
      </c>
      <c r="AY158" s="235" t="s">
        <v>123</v>
      </c>
    </row>
    <row r="159" spans="1:65" s="14" customFormat="1">
      <c r="B159" s="236"/>
      <c r="C159" s="237"/>
      <c r="D159" s="220" t="s">
        <v>137</v>
      </c>
      <c r="E159" s="238" t="s">
        <v>1</v>
      </c>
      <c r="F159" s="239" t="s">
        <v>163</v>
      </c>
      <c r="G159" s="237"/>
      <c r="H159" s="240">
        <v>262.459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AT159" s="246" t="s">
        <v>137</v>
      </c>
      <c r="AU159" s="246" t="s">
        <v>87</v>
      </c>
      <c r="AV159" s="14" t="s">
        <v>131</v>
      </c>
      <c r="AW159" s="14" t="s">
        <v>34</v>
      </c>
      <c r="AX159" s="14" t="s">
        <v>85</v>
      </c>
      <c r="AY159" s="246" t="s">
        <v>123</v>
      </c>
    </row>
    <row r="160" spans="1:65" s="2" customFormat="1" ht="21.75" customHeight="1">
      <c r="A160" s="33"/>
      <c r="B160" s="34"/>
      <c r="C160" s="207" t="s">
        <v>196</v>
      </c>
      <c r="D160" s="207" t="s">
        <v>126</v>
      </c>
      <c r="E160" s="208" t="s">
        <v>197</v>
      </c>
      <c r="F160" s="209" t="s">
        <v>198</v>
      </c>
      <c r="G160" s="210" t="s">
        <v>129</v>
      </c>
      <c r="H160" s="211">
        <v>715.18600000000004</v>
      </c>
      <c r="I160" s="212"/>
      <c r="J160" s="213">
        <f>ROUND(I160*H160,2)</f>
        <v>0</v>
      </c>
      <c r="K160" s="209" t="s">
        <v>130</v>
      </c>
      <c r="L160" s="38"/>
      <c r="M160" s="214" t="s">
        <v>1</v>
      </c>
      <c r="N160" s="215" t="s">
        <v>42</v>
      </c>
      <c r="O160" s="70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8" t="s">
        <v>131</v>
      </c>
      <c r="AT160" s="218" t="s">
        <v>126</v>
      </c>
      <c r="AU160" s="218" t="s">
        <v>87</v>
      </c>
      <c r="AY160" s="16" t="s">
        <v>123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6" t="s">
        <v>85</v>
      </c>
      <c r="BK160" s="219">
        <f>ROUND(I160*H160,2)</f>
        <v>0</v>
      </c>
      <c r="BL160" s="16" t="s">
        <v>131</v>
      </c>
      <c r="BM160" s="218" t="s">
        <v>199</v>
      </c>
    </row>
    <row r="161" spans="1:65" s="2" customFormat="1" ht="19.5">
      <c r="A161" s="33"/>
      <c r="B161" s="34"/>
      <c r="C161" s="35"/>
      <c r="D161" s="220" t="s">
        <v>133</v>
      </c>
      <c r="E161" s="35"/>
      <c r="F161" s="221" t="s">
        <v>200</v>
      </c>
      <c r="G161" s="35"/>
      <c r="H161" s="35"/>
      <c r="I161" s="121"/>
      <c r="J161" s="35"/>
      <c r="K161" s="35"/>
      <c r="L161" s="38"/>
      <c r="M161" s="222"/>
      <c r="N161" s="223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133</v>
      </c>
      <c r="AU161" s="16" t="s">
        <v>87</v>
      </c>
    </row>
    <row r="162" spans="1:65" s="13" customFormat="1">
      <c r="B162" s="225"/>
      <c r="C162" s="226"/>
      <c r="D162" s="220" t="s">
        <v>137</v>
      </c>
      <c r="E162" s="227" t="s">
        <v>1</v>
      </c>
      <c r="F162" s="228" t="s">
        <v>201</v>
      </c>
      <c r="G162" s="226"/>
      <c r="H162" s="229">
        <v>501.18599999999998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AT162" s="235" t="s">
        <v>137</v>
      </c>
      <c r="AU162" s="235" t="s">
        <v>87</v>
      </c>
      <c r="AV162" s="13" t="s">
        <v>87</v>
      </c>
      <c r="AW162" s="13" t="s">
        <v>34</v>
      </c>
      <c r="AX162" s="13" t="s">
        <v>77</v>
      </c>
      <c r="AY162" s="235" t="s">
        <v>123</v>
      </c>
    </row>
    <row r="163" spans="1:65" s="13" customFormat="1">
      <c r="B163" s="225"/>
      <c r="C163" s="226"/>
      <c r="D163" s="220" t="s">
        <v>137</v>
      </c>
      <c r="E163" s="227" t="s">
        <v>1</v>
      </c>
      <c r="F163" s="228" t="s">
        <v>202</v>
      </c>
      <c r="G163" s="226"/>
      <c r="H163" s="229">
        <v>214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AT163" s="235" t="s">
        <v>137</v>
      </c>
      <c r="AU163" s="235" t="s">
        <v>87</v>
      </c>
      <c r="AV163" s="13" t="s">
        <v>87</v>
      </c>
      <c r="AW163" s="13" t="s">
        <v>34</v>
      </c>
      <c r="AX163" s="13" t="s">
        <v>77</v>
      </c>
      <c r="AY163" s="235" t="s">
        <v>123</v>
      </c>
    </row>
    <row r="164" spans="1:65" s="14" customFormat="1">
      <c r="B164" s="236"/>
      <c r="C164" s="237"/>
      <c r="D164" s="220" t="s">
        <v>137</v>
      </c>
      <c r="E164" s="238" t="s">
        <v>1</v>
      </c>
      <c r="F164" s="239" t="s">
        <v>163</v>
      </c>
      <c r="G164" s="237"/>
      <c r="H164" s="240">
        <v>715.18600000000004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AT164" s="246" t="s">
        <v>137</v>
      </c>
      <c r="AU164" s="246" t="s">
        <v>87</v>
      </c>
      <c r="AV164" s="14" t="s">
        <v>131</v>
      </c>
      <c r="AW164" s="14" t="s">
        <v>34</v>
      </c>
      <c r="AX164" s="14" t="s">
        <v>85</v>
      </c>
      <c r="AY164" s="246" t="s">
        <v>123</v>
      </c>
    </row>
    <row r="165" spans="1:65" s="2" customFormat="1" ht="21.75" customHeight="1">
      <c r="A165" s="33"/>
      <c r="B165" s="34"/>
      <c r="C165" s="207" t="s">
        <v>203</v>
      </c>
      <c r="D165" s="207" t="s">
        <v>126</v>
      </c>
      <c r="E165" s="208" t="s">
        <v>204</v>
      </c>
      <c r="F165" s="209" t="s">
        <v>205</v>
      </c>
      <c r="G165" s="210" t="s">
        <v>129</v>
      </c>
      <c r="H165" s="211">
        <v>715.18600000000004</v>
      </c>
      <c r="I165" s="212"/>
      <c r="J165" s="213">
        <f>ROUND(I165*H165,2)</f>
        <v>0</v>
      </c>
      <c r="K165" s="209" t="s">
        <v>130</v>
      </c>
      <c r="L165" s="38"/>
      <c r="M165" s="214" t="s">
        <v>1</v>
      </c>
      <c r="N165" s="215" t="s">
        <v>42</v>
      </c>
      <c r="O165" s="70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8" t="s">
        <v>131</v>
      </c>
      <c r="AT165" s="218" t="s">
        <v>126</v>
      </c>
      <c r="AU165" s="218" t="s">
        <v>87</v>
      </c>
      <c r="AY165" s="16" t="s">
        <v>123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6" t="s">
        <v>85</v>
      </c>
      <c r="BK165" s="219">
        <f>ROUND(I165*H165,2)</f>
        <v>0</v>
      </c>
      <c r="BL165" s="16" t="s">
        <v>131</v>
      </c>
      <c r="BM165" s="218" t="s">
        <v>206</v>
      </c>
    </row>
    <row r="166" spans="1:65" s="2" customFormat="1" ht="19.5">
      <c r="A166" s="33"/>
      <c r="B166" s="34"/>
      <c r="C166" s="35"/>
      <c r="D166" s="220" t="s">
        <v>133</v>
      </c>
      <c r="E166" s="35"/>
      <c r="F166" s="221" t="s">
        <v>207</v>
      </c>
      <c r="G166" s="35"/>
      <c r="H166" s="35"/>
      <c r="I166" s="121"/>
      <c r="J166" s="35"/>
      <c r="K166" s="35"/>
      <c r="L166" s="38"/>
      <c r="M166" s="222"/>
      <c r="N166" s="223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133</v>
      </c>
      <c r="AU166" s="16" t="s">
        <v>87</v>
      </c>
    </row>
    <row r="167" spans="1:65" s="2" customFormat="1" ht="19.5">
      <c r="A167" s="33"/>
      <c r="B167" s="34"/>
      <c r="C167" s="35"/>
      <c r="D167" s="220" t="s">
        <v>135</v>
      </c>
      <c r="E167" s="35"/>
      <c r="F167" s="224" t="s">
        <v>136</v>
      </c>
      <c r="G167" s="35"/>
      <c r="H167" s="35"/>
      <c r="I167" s="121"/>
      <c r="J167" s="35"/>
      <c r="K167" s="35"/>
      <c r="L167" s="38"/>
      <c r="M167" s="222"/>
      <c r="N167" s="223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135</v>
      </c>
      <c r="AU167" s="16" t="s">
        <v>87</v>
      </c>
    </row>
    <row r="168" spans="1:65" s="13" customFormat="1">
      <c r="B168" s="225"/>
      <c r="C168" s="226"/>
      <c r="D168" s="220" t="s">
        <v>137</v>
      </c>
      <c r="E168" s="227" t="s">
        <v>1</v>
      </c>
      <c r="F168" s="228" t="s">
        <v>201</v>
      </c>
      <c r="G168" s="226"/>
      <c r="H168" s="229">
        <v>501.18599999999998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AT168" s="235" t="s">
        <v>137</v>
      </c>
      <c r="AU168" s="235" t="s">
        <v>87</v>
      </c>
      <c r="AV168" s="13" t="s">
        <v>87</v>
      </c>
      <c r="AW168" s="13" t="s">
        <v>34</v>
      </c>
      <c r="AX168" s="13" t="s">
        <v>77</v>
      </c>
      <c r="AY168" s="235" t="s">
        <v>123</v>
      </c>
    </row>
    <row r="169" spans="1:65" s="13" customFormat="1">
      <c r="B169" s="225"/>
      <c r="C169" s="226"/>
      <c r="D169" s="220" t="s">
        <v>137</v>
      </c>
      <c r="E169" s="227" t="s">
        <v>1</v>
      </c>
      <c r="F169" s="228" t="s">
        <v>202</v>
      </c>
      <c r="G169" s="226"/>
      <c r="H169" s="229">
        <v>214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AT169" s="235" t="s">
        <v>137</v>
      </c>
      <c r="AU169" s="235" t="s">
        <v>87</v>
      </c>
      <c r="AV169" s="13" t="s">
        <v>87</v>
      </c>
      <c r="AW169" s="13" t="s">
        <v>34</v>
      </c>
      <c r="AX169" s="13" t="s">
        <v>77</v>
      </c>
      <c r="AY169" s="235" t="s">
        <v>123</v>
      </c>
    </row>
    <row r="170" spans="1:65" s="14" customFormat="1">
      <c r="B170" s="236"/>
      <c r="C170" s="237"/>
      <c r="D170" s="220" t="s">
        <v>137</v>
      </c>
      <c r="E170" s="238" t="s">
        <v>1</v>
      </c>
      <c r="F170" s="239" t="s">
        <v>163</v>
      </c>
      <c r="G170" s="237"/>
      <c r="H170" s="240">
        <v>715.18600000000004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AT170" s="246" t="s">
        <v>137</v>
      </c>
      <c r="AU170" s="246" t="s">
        <v>87</v>
      </c>
      <c r="AV170" s="14" t="s">
        <v>131</v>
      </c>
      <c r="AW170" s="14" t="s">
        <v>34</v>
      </c>
      <c r="AX170" s="14" t="s">
        <v>85</v>
      </c>
      <c r="AY170" s="246" t="s">
        <v>123</v>
      </c>
    </row>
    <row r="171" spans="1:65" s="2" customFormat="1" ht="21.75" customHeight="1">
      <c r="A171" s="33"/>
      <c r="B171" s="34"/>
      <c r="C171" s="207" t="s">
        <v>208</v>
      </c>
      <c r="D171" s="207" t="s">
        <v>126</v>
      </c>
      <c r="E171" s="208" t="s">
        <v>209</v>
      </c>
      <c r="F171" s="209" t="s">
        <v>210</v>
      </c>
      <c r="G171" s="210" t="s">
        <v>141</v>
      </c>
      <c r="H171" s="211">
        <v>165</v>
      </c>
      <c r="I171" s="212"/>
      <c r="J171" s="213">
        <f>ROUND(I171*H171,2)</f>
        <v>0</v>
      </c>
      <c r="K171" s="209" t="s">
        <v>130</v>
      </c>
      <c r="L171" s="38"/>
      <c r="M171" s="214" t="s">
        <v>1</v>
      </c>
      <c r="N171" s="215" t="s">
        <v>42</v>
      </c>
      <c r="O171" s="70"/>
      <c r="P171" s="216">
        <f>O171*H171</f>
        <v>0</v>
      </c>
      <c r="Q171" s="216">
        <v>0</v>
      </c>
      <c r="R171" s="216">
        <f>Q171*H171</f>
        <v>0</v>
      </c>
      <c r="S171" s="216">
        <v>0</v>
      </c>
      <c r="T171" s="21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8" t="s">
        <v>131</v>
      </c>
      <c r="AT171" s="218" t="s">
        <v>126</v>
      </c>
      <c r="AU171" s="218" t="s">
        <v>87</v>
      </c>
      <c r="AY171" s="16" t="s">
        <v>123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6" t="s">
        <v>85</v>
      </c>
      <c r="BK171" s="219">
        <f>ROUND(I171*H171,2)</f>
        <v>0</v>
      </c>
      <c r="BL171" s="16" t="s">
        <v>131</v>
      </c>
      <c r="BM171" s="218" t="s">
        <v>211</v>
      </c>
    </row>
    <row r="172" spans="1:65" s="2" customFormat="1" ht="39">
      <c r="A172" s="33"/>
      <c r="B172" s="34"/>
      <c r="C172" s="35"/>
      <c r="D172" s="220" t="s">
        <v>133</v>
      </c>
      <c r="E172" s="35"/>
      <c r="F172" s="221" t="s">
        <v>212</v>
      </c>
      <c r="G172" s="35"/>
      <c r="H172" s="35"/>
      <c r="I172" s="121"/>
      <c r="J172" s="35"/>
      <c r="K172" s="35"/>
      <c r="L172" s="38"/>
      <c r="M172" s="222"/>
      <c r="N172" s="223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133</v>
      </c>
      <c r="AU172" s="16" t="s">
        <v>87</v>
      </c>
    </row>
    <row r="173" spans="1:65" s="13" customFormat="1">
      <c r="B173" s="225"/>
      <c r="C173" s="226"/>
      <c r="D173" s="220" t="s">
        <v>137</v>
      </c>
      <c r="E173" s="227" t="s">
        <v>1</v>
      </c>
      <c r="F173" s="228" t="s">
        <v>213</v>
      </c>
      <c r="G173" s="226"/>
      <c r="H173" s="229">
        <v>165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AT173" s="235" t="s">
        <v>137</v>
      </c>
      <c r="AU173" s="235" t="s">
        <v>87</v>
      </c>
      <c r="AV173" s="13" t="s">
        <v>87</v>
      </c>
      <c r="AW173" s="13" t="s">
        <v>34</v>
      </c>
      <c r="AX173" s="13" t="s">
        <v>85</v>
      </c>
      <c r="AY173" s="235" t="s">
        <v>123</v>
      </c>
    </row>
    <row r="174" spans="1:65" s="2" customFormat="1" ht="21.75" customHeight="1">
      <c r="A174" s="33"/>
      <c r="B174" s="34"/>
      <c r="C174" s="207" t="s">
        <v>214</v>
      </c>
      <c r="D174" s="207" t="s">
        <v>126</v>
      </c>
      <c r="E174" s="208" t="s">
        <v>215</v>
      </c>
      <c r="F174" s="209" t="s">
        <v>216</v>
      </c>
      <c r="G174" s="210" t="s">
        <v>141</v>
      </c>
      <c r="H174" s="211">
        <v>157.191</v>
      </c>
      <c r="I174" s="212"/>
      <c r="J174" s="213">
        <f>ROUND(I174*H174,2)</f>
        <v>0</v>
      </c>
      <c r="K174" s="209" t="s">
        <v>130</v>
      </c>
      <c r="L174" s="38"/>
      <c r="M174" s="214" t="s">
        <v>1</v>
      </c>
      <c r="N174" s="215" t="s">
        <v>42</v>
      </c>
      <c r="O174" s="70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8" t="s">
        <v>131</v>
      </c>
      <c r="AT174" s="218" t="s">
        <v>126</v>
      </c>
      <c r="AU174" s="218" t="s">
        <v>87</v>
      </c>
      <c r="AY174" s="16" t="s">
        <v>123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6" t="s">
        <v>85</v>
      </c>
      <c r="BK174" s="219">
        <f>ROUND(I174*H174,2)</f>
        <v>0</v>
      </c>
      <c r="BL174" s="16" t="s">
        <v>131</v>
      </c>
      <c r="BM174" s="218" t="s">
        <v>217</v>
      </c>
    </row>
    <row r="175" spans="1:65" s="2" customFormat="1" ht="39">
      <c r="A175" s="33"/>
      <c r="B175" s="34"/>
      <c r="C175" s="35"/>
      <c r="D175" s="220" t="s">
        <v>133</v>
      </c>
      <c r="E175" s="35"/>
      <c r="F175" s="221" t="s">
        <v>218</v>
      </c>
      <c r="G175" s="35"/>
      <c r="H175" s="35"/>
      <c r="I175" s="121"/>
      <c r="J175" s="35"/>
      <c r="K175" s="35"/>
      <c r="L175" s="38"/>
      <c r="M175" s="222"/>
      <c r="N175" s="223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133</v>
      </c>
      <c r="AU175" s="16" t="s">
        <v>87</v>
      </c>
    </row>
    <row r="176" spans="1:65" s="13" customFormat="1">
      <c r="B176" s="225"/>
      <c r="C176" s="226"/>
      <c r="D176" s="220" t="s">
        <v>137</v>
      </c>
      <c r="E176" s="227" t="s">
        <v>1</v>
      </c>
      <c r="F176" s="228" t="s">
        <v>219</v>
      </c>
      <c r="G176" s="226"/>
      <c r="H176" s="229">
        <v>157.191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AT176" s="235" t="s">
        <v>137</v>
      </c>
      <c r="AU176" s="235" t="s">
        <v>87</v>
      </c>
      <c r="AV176" s="13" t="s">
        <v>87</v>
      </c>
      <c r="AW176" s="13" t="s">
        <v>34</v>
      </c>
      <c r="AX176" s="13" t="s">
        <v>85</v>
      </c>
      <c r="AY176" s="235" t="s">
        <v>123</v>
      </c>
    </row>
    <row r="177" spans="1:65" s="2" customFormat="1" ht="21.75" customHeight="1">
      <c r="A177" s="33"/>
      <c r="B177" s="34"/>
      <c r="C177" s="207" t="s">
        <v>220</v>
      </c>
      <c r="D177" s="207" t="s">
        <v>126</v>
      </c>
      <c r="E177" s="208" t="s">
        <v>221</v>
      </c>
      <c r="F177" s="209" t="s">
        <v>222</v>
      </c>
      <c r="G177" s="210" t="s">
        <v>167</v>
      </c>
      <c r="H177" s="211">
        <v>45.58</v>
      </c>
      <c r="I177" s="212"/>
      <c r="J177" s="213">
        <f>ROUND(I177*H177,2)</f>
        <v>0</v>
      </c>
      <c r="K177" s="209" t="s">
        <v>130</v>
      </c>
      <c r="L177" s="38"/>
      <c r="M177" s="214" t="s">
        <v>1</v>
      </c>
      <c r="N177" s="215" t="s">
        <v>42</v>
      </c>
      <c r="O177" s="70"/>
      <c r="P177" s="216">
        <f>O177*H177</f>
        <v>0</v>
      </c>
      <c r="Q177" s="216">
        <v>0</v>
      </c>
      <c r="R177" s="216">
        <f>Q177*H177</f>
        <v>0</v>
      </c>
      <c r="S177" s="216">
        <v>0</v>
      </c>
      <c r="T177" s="21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8" t="s">
        <v>131</v>
      </c>
      <c r="AT177" s="218" t="s">
        <v>126</v>
      </c>
      <c r="AU177" s="218" t="s">
        <v>87</v>
      </c>
      <c r="AY177" s="16" t="s">
        <v>123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6" t="s">
        <v>85</v>
      </c>
      <c r="BK177" s="219">
        <f>ROUND(I177*H177,2)</f>
        <v>0</v>
      </c>
      <c r="BL177" s="16" t="s">
        <v>131</v>
      </c>
      <c r="BM177" s="218" t="s">
        <v>223</v>
      </c>
    </row>
    <row r="178" spans="1:65" s="2" customFormat="1" ht="39">
      <c r="A178" s="33"/>
      <c r="B178" s="34"/>
      <c r="C178" s="35"/>
      <c r="D178" s="220" t="s">
        <v>133</v>
      </c>
      <c r="E178" s="35"/>
      <c r="F178" s="221" t="s">
        <v>224</v>
      </c>
      <c r="G178" s="35"/>
      <c r="H178" s="35"/>
      <c r="I178" s="121"/>
      <c r="J178" s="35"/>
      <c r="K178" s="35"/>
      <c r="L178" s="38"/>
      <c r="M178" s="222"/>
      <c r="N178" s="223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133</v>
      </c>
      <c r="AU178" s="16" t="s">
        <v>87</v>
      </c>
    </row>
    <row r="179" spans="1:65" s="13" customFormat="1">
      <c r="B179" s="225"/>
      <c r="C179" s="226"/>
      <c r="D179" s="220" t="s">
        <v>137</v>
      </c>
      <c r="E179" s="227" t="s">
        <v>1</v>
      </c>
      <c r="F179" s="228" t="s">
        <v>225</v>
      </c>
      <c r="G179" s="226"/>
      <c r="H179" s="229">
        <v>45.58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AT179" s="235" t="s">
        <v>137</v>
      </c>
      <c r="AU179" s="235" t="s">
        <v>87</v>
      </c>
      <c r="AV179" s="13" t="s">
        <v>87</v>
      </c>
      <c r="AW179" s="13" t="s">
        <v>34</v>
      </c>
      <c r="AX179" s="13" t="s">
        <v>85</v>
      </c>
      <c r="AY179" s="235" t="s">
        <v>123</v>
      </c>
    </row>
    <row r="180" spans="1:65" s="2" customFormat="1" ht="21.75" customHeight="1">
      <c r="A180" s="33"/>
      <c r="B180" s="34"/>
      <c r="C180" s="207" t="s">
        <v>8</v>
      </c>
      <c r="D180" s="207" t="s">
        <v>126</v>
      </c>
      <c r="E180" s="208" t="s">
        <v>226</v>
      </c>
      <c r="F180" s="209" t="s">
        <v>227</v>
      </c>
      <c r="G180" s="210" t="s">
        <v>148</v>
      </c>
      <c r="H180" s="211">
        <v>3</v>
      </c>
      <c r="I180" s="212"/>
      <c r="J180" s="213">
        <f>ROUND(I180*H180,2)</f>
        <v>0</v>
      </c>
      <c r="K180" s="209" t="s">
        <v>130</v>
      </c>
      <c r="L180" s="38"/>
      <c r="M180" s="214" t="s">
        <v>1</v>
      </c>
      <c r="N180" s="215" t="s">
        <v>42</v>
      </c>
      <c r="O180" s="70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8" t="s">
        <v>131</v>
      </c>
      <c r="AT180" s="218" t="s">
        <v>126</v>
      </c>
      <c r="AU180" s="218" t="s">
        <v>87</v>
      </c>
      <c r="AY180" s="16" t="s">
        <v>123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6" t="s">
        <v>85</v>
      </c>
      <c r="BK180" s="219">
        <f>ROUND(I180*H180,2)</f>
        <v>0</v>
      </c>
      <c r="BL180" s="16" t="s">
        <v>131</v>
      </c>
      <c r="BM180" s="218" t="s">
        <v>228</v>
      </c>
    </row>
    <row r="181" spans="1:65" s="2" customFormat="1" ht="29.25">
      <c r="A181" s="33"/>
      <c r="B181" s="34"/>
      <c r="C181" s="35"/>
      <c r="D181" s="220" t="s">
        <v>133</v>
      </c>
      <c r="E181" s="35"/>
      <c r="F181" s="221" t="s">
        <v>229</v>
      </c>
      <c r="G181" s="35"/>
      <c r="H181" s="35"/>
      <c r="I181" s="121"/>
      <c r="J181" s="35"/>
      <c r="K181" s="35"/>
      <c r="L181" s="38"/>
      <c r="M181" s="222"/>
      <c r="N181" s="223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133</v>
      </c>
      <c r="AU181" s="16" t="s">
        <v>87</v>
      </c>
    </row>
    <row r="182" spans="1:65" s="2" customFormat="1" ht="21.75" customHeight="1">
      <c r="A182" s="33"/>
      <c r="B182" s="34"/>
      <c r="C182" s="207" t="s">
        <v>230</v>
      </c>
      <c r="D182" s="207" t="s">
        <v>126</v>
      </c>
      <c r="E182" s="208" t="s">
        <v>231</v>
      </c>
      <c r="F182" s="209" t="s">
        <v>232</v>
      </c>
      <c r="G182" s="210" t="s">
        <v>158</v>
      </c>
      <c r="H182" s="211">
        <v>103.41</v>
      </c>
      <c r="I182" s="212"/>
      <c r="J182" s="213">
        <f>ROUND(I182*H182,2)</f>
        <v>0</v>
      </c>
      <c r="K182" s="209" t="s">
        <v>130</v>
      </c>
      <c r="L182" s="38"/>
      <c r="M182" s="214" t="s">
        <v>1</v>
      </c>
      <c r="N182" s="215" t="s">
        <v>42</v>
      </c>
      <c r="O182" s="70"/>
      <c r="P182" s="216">
        <f>O182*H182</f>
        <v>0</v>
      </c>
      <c r="Q182" s="216">
        <v>0</v>
      </c>
      <c r="R182" s="216">
        <f>Q182*H182</f>
        <v>0</v>
      </c>
      <c r="S182" s="216">
        <v>0</v>
      </c>
      <c r="T182" s="217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8" t="s">
        <v>131</v>
      </c>
      <c r="AT182" s="218" t="s">
        <v>126</v>
      </c>
      <c r="AU182" s="218" t="s">
        <v>87</v>
      </c>
      <c r="AY182" s="16" t="s">
        <v>123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6" t="s">
        <v>85</v>
      </c>
      <c r="BK182" s="219">
        <f>ROUND(I182*H182,2)</f>
        <v>0</v>
      </c>
      <c r="BL182" s="16" t="s">
        <v>131</v>
      </c>
      <c r="BM182" s="218" t="s">
        <v>233</v>
      </c>
    </row>
    <row r="183" spans="1:65" s="2" customFormat="1" ht="19.5">
      <c r="A183" s="33"/>
      <c r="B183" s="34"/>
      <c r="C183" s="35"/>
      <c r="D183" s="220" t="s">
        <v>133</v>
      </c>
      <c r="E183" s="35"/>
      <c r="F183" s="221" t="s">
        <v>234</v>
      </c>
      <c r="G183" s="35"/>
      <c r="H183" s="35"/>
      <c r="I183" s="121"/>
      <c r="J183" s="35"/>
      <c r="K183" s="35"/>
      <c r="L183" s="38"/>
      <c r="M183" s="222"/>
      <c r="N183" s="223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133</v>
      </c>
      <c r="AU183" s="16" t="s">
        <v>87</v>
      </c>
    </row>
    <row r="184" spans="1:65" s="13" customFormat="1">
      <c r="B184" s="225"/>
      <c r="C184" s="226"/>
      <c r="D184" s="220" t="s">
        <v>137</v>
      </c>
      <c r="E184" s="227" t="s">
        <v>1</v>
      </c>
      <c r="F184" s="228" t="s">
        <v>235</v>
      </c>
      <c r="G184" s="226"/>
      <c r="H184" s="229">
        <v>103.41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AT184" s="235" t="s">
        <v>137</v>
      </c>
      <c r="AU184" s="235" t="s">
        <v>87</v>
      </c>
      <c r="AV184" s="13" t="s">
        <v>87</v>
      </c>
      <c r="AW184" s="13" t="s">
        <v>34</v>
      </c>
      <c r="AX184" s="13" t="s">
        <v>85</v>
      </c>
      <c r="AY184" s="235" t="s">
        <v>123</v>
      </c>
    </row>
    <row r="185" spans="1:65" s="2" customFormat="1" ht="21.75" customHeight="1">
      <c r="A185" s="33"/>
      <c r="B185" s="34"/>
      <c r="C185" s="207" t="s">
        <v>236</v>
      </c>
      <c r="D185" s="207" t="s">
        <v>126</v>
      </c>
      <c r="E185" s="208" t="s">
        <v>237</v>
      </c>
      <c r="F185" s="209" t="s">
        <v>238</v>
      </c>
      <c r="G185" s="210" t="s">
        <v>239</v>
      </c>
      <c r="H185" s="211">
        <v>6.3E-2</v>
      </c>
      <c r="I185" s="212"/>
      <c r="J185" s="213">
        <f>ROUND(I185*H185,2)</f>
        <v>0</v>
      </c>
      <c r="K185" s="209" t="s">
        <v>130</v>
      </c>
      <c r="L185" s="38"/>
      <c r="M185" s="214" t="s">
        <v>1</v>
      </c>
      <c r="N185" s="215" t="s">
        <v>42</v>
      </c>
      <c r="O185" s="70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8" t="s">
        <v>131</v>
      </c>
      <c r="AT185" s="218" t="s">
        <v>126</v>
      </c>
      <c r="AU185" s="218" t="s">
        <v>87</v>
      </c>
      <c r="AY185" s="16" t="s">
        <v>123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6" t="s">
        <v>85</v>
      </c>
      <c r="BK185" s="219">
        <f>ROUND(I185*H185,2)</f>
        <v>0</v>
      </c>
      <c r="BL185" s="16" t="s">
        <v>131</v>
      </c>
      <c r="BM185" s="218" t="s">
        <v>240</v>
      </c>
    </row>
    <row r="186" spans="1:65" s="2" customFormat="1" ht="29.25">
      <c r="A186" s="33"/>
      <c r="B186" s="34"/>
      <c r="C186" s="35"/>
      <c r="D186" s="220" t="s">
        <v>133</v>
      </c>
      <c r="E186" s="35"/>
      <c r="F186" s="221" t="s">
        <v>241</v>
      </c>
      <c r="G186" s="35"/>
      <c r="H186" s="35"/>
      <c r="I186" s="121"/>
      <c r="J186" s="35"/>
      <c r="K186" s="35"/>
      <c r="L186" s="38"/>
      <c r="M186" s="222"/>
      <c r="N186" s="223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133</v>
      </c>
      <c r="AU186" s="16" t="s">
        <v>87</v>
      </c>
    </row>
    <row r="187" spans="1:65" s="2" customFormat="1" ht="21.75" customHeight="1">
      <c r="A187" s="33"/>
      <c r="B187" s="34"/>
      <c r="C187" s="207" t="s">
        <v>242</v>
      </c>
      <c r="D187" s="207" t="s">
        <v>126</v>
      </c>
      <c r="E187" s="208" t="s">
        <v>243</v>
      </c>
      <c r="F187" s="209" t="s">
        <v>244</v>
      </c>
      <c r="G187" s="210" t="s">
        <v>239</v>
      </c>
      <c r="H187" s="211">
        <v>3.0000000000000001E-3</v>
      </c>
      <c r="I187" s="212"/>
      <c r="J187" s="213">
        <f>ROUND(I187*H187,2)</f>
        <v>0</v>
      </c>
      <c r="K187" s="209" t="s">
        <v>130</v>
      </c>
      <c r="L187" s="38"/>
      <c r="M187" s="214" t="s">
        <v>1</v>
      </c>
      <c r="N187" s="215" t="s">
        <v>42</v>
      </c>
      <c r="O187" s="70"/>
      <c r="P187" s="216">
        <f>O187*H187</f>
        <v>0</v>
      </c>
      <c r="Q187" s="216">
        <v>0</v>
      </c>
      <c r="R187" s="216">
        <f>Q187*H187</f>
        <v>0</v>
      </c>
      <c r="S187" s="216">
        <v>0</v>
      </c>
      <c r="T187" s="217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8" t="s">
        <v>131</v>
      </c>
      <c r="AT187" s="218" t="s">
        <v>126</v>
      </c>
      <c r="AU187" s="218" t="s">
        <v>87</v>
      </c>
      <c r="AY187" s="16" t="s">
        <v>123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6" t="s">
        <v>85</v>
      </c>
      <c r="BK187" s="219">
        <f>ROUND(I187*H187,2)</f>
        <v>0</v>
      </c>
      <c r="BL187" s="16" t="s">
        <v>131</v>
      </c>
      <c r="BM187" s="218" t="s">
        <v>245</v>
      </c>
    </row>
    <row r="188" spans="1:65" s="2" customFormat="1" ht="29.25">
      <c r="A188" s="33"/>
      <c r="B188" s="34"/>
      <c r="C188" s="35"/>
      <c r="D188" s="220" t="s">
        <v>133</v>
      </c>
      <c r="E188" s="35"/>
      <c r="F188" s="221" t="s">
        <v>246</v>
      </c>
      <c r="G188" s="35"/>
      <c r="H188" s="35"/>
      <c r="I188" s="121"/>
      <c r="J188" s="35"/>
      <c r="K188" s="35"/>
      <c r="L188" s="38"/>
      <c r="M188" s="222"/>
      <c r="N188" s="223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133</v>
      </c>
      <c r="AU188" s="16" t="s">
        <v>87</v>
      </c>
    </row>
    <row r="189" spans="1:65" s="2" customFormat="1" ht="21.75" customHeight="1">
      <c r="A189" s="33"/>
      <c r="B189" s="34"/>
      <c r="C189" s="207" t="s">
        <v>247</v>
      </c>
      <c r="D189" s="207" t="s">
        <v>126</v>
      </c>
      <c r="E189" s="208" t="s">
        <v>248</v>
      </c>
      <c r="F189" s="209" t="s">
        <v>249</v>
      </c>
      <c r="G189" s="210" t="s">
        <v>167</v>
      </c>
      <c r="H189" s="211">
        <v>138.22999999999999</v>
      </c>
      <c r="I189" s="212"/>
      <c r="J189" s="213">
        <f>ROUND(I189*H189,2)</f>
        <v>0</v>
      </c>
      <c r="K189" s="209" t="s">
        <v>130</v>
      </c>
      <c r="L189" s="38"/>
      <c r="M189" s="214" t="s">
        <v>1</v>
      </c>
      <c r="N189" s="215" t="s">
        <v>42</v>
      </c>
      <c r="O189" s="70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8" t="s">
        <v>131</v>
      </c>
      <c r="AT189" s="218" t="s">
        <v>126</v>
      </c>
      <c r="AU189" s="218" t="s">
        <v>87</v>
      </c>
      <c r="AY189" s="16" t="s">
        <v>123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6" t="s">
        <v>85</v>
      </c>
      <c r="BK189" s="219">
        <f>ROUND(I189*H189,2)</f>
        <v>0</v>
      </c>
      <c r="BL189" s="16" t="s">
        <v>131</v>
      </c>
      <c r="BM189" s="218" t="s">
        <v>250</v>
      </c>
    </row>
    <row r="190" spans="1:65" s="2" customFormat="1" ht="39">
      <c r="A190" s="33"/>
      <c r="B190" s="34"/>
      <c r="C190" s="35"/>
      <c r="D190" s="220" t="s">
        <v>133</v>
      </c>
      <c r="E190" s="35"/>
      <c r="F190" s="221" t="s">
        <v>251</v>
      </c>
      <c r="G190" s="35"/>
      <c r="H190" s="35"/>
      <c r="I190" s="121"/>
      <c r="J190" s="35"/>
      <c r="K190" s="35"/>
      <c r="L190" s="38"/>
      <c r="M190" s="222"/>
      <c r="N190" s="223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133</v>
      </c>
      <c r="AU190" s="16" t="s">
        <v>87</v>
      </c>
    </row>
    <row r="191" spans="1:65" s="2" customFormat="1" ht="19.5">
      <c r="A191" s="33"/>
      <c r="B191" s="34"/>
      <c r="C191" s="35"/>
      <c r="D191" s="220" t="s">
        <v>135</v>
      </c>
      <c r="E191" s="35"/>
      <c r="F191" s="224" t="s">
        <v>252</v>
      </c>
      <c r="G191" s="35"/>
      <c r="H191" s="35"/>
      <c r="I191" s="121"/>
      <c r="J191" s="35"/>
      <c r="K191" s="35"/>
      <c r="L191" s="38"/>
      <c r="M191" s="222"/>
      <c r="N191" s="223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135</v>
      </c>
      <c r="AU191" s="16" t="s">
        <v>87</v>
      </c>
    </row>
    <row r="192" spans="1:65" s="13" customFormat="1">
      <c r="B192" s="225"/>
      <c r="C192" s="226"/>
      <c r="D192" s="220" t="s">
        <v>137</v>
      </c>
      <c r="E192" s="227" t="s">
        <v>1</v>
      </c>
      <c r="F192" s="228" t="s">
        <v>253</v>
      </c>
      <c r="G192" s="226"/>
      <c r="H192" s="229">
        <v>138.22999999999999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AT192" s="235" t="s">
        <v>137</v>
      </c>
      <c r="AU192" s="235" t="s">
        <v>87</v>
      </c>
      <c r="AV192" s="13" t="s">
        <v>87</v>
      </c>
      <c r="AW192" s="13" t="s">
        <v>34</v>
      </c>
      <c r="AX192" s="13" t="s">
        <v>85</v>
      </c>
      <c r="AY192" s="235" t="s">
        <v>123</v>
      </c>
    </row>
    <row r="193" spans="1:65" s="2" customFormat="1" ht="21.75" customHeight="1">
      <c r="A193" s="33"/>
      <c r="B193" s="34"/>
      <c r="C193" s="207" t="s">
        <v>254</v>
      </c>
      <c r="D193" s="207" t="s">
        <v>126</v>
      </c>
      <c r="E193" s="208" t="s">
        <v>255</v>
      </c>
      <c r="F193" s="209" t="s">
        <v>256</v>
      </c>
      <c r="G193" s="210" t="s">
        <v>167</v>
      </c>
      <c r="H193" s="211">
        <v>43.75</v>
      </c>
      <c r="I193" s="212"/>
      <c r="J193" s="213">
        <f>ROUND(I193*H193,2)</f>
        <v>0</v>
      </c>
      <c r="K193" s="209" t="s">
        <v>130</v>
      </c>
      <c r="L193" s="38"/>
      <c r="M193" s="214" t="s">
        <v>1</v>
      </c>
      <c r="N193" s="215" t="s">
        <v>42</v>
      </c>
      <c r="O193" s="70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18" t="s">
        <v>131</v>
      </c>
      <c r="AT193" s="218" t="s">
        <v>126</v>
      </c>
      <c r="AU193" s="218" t="s">
        <v>87</v>
      </c>
      <c r="AY193" s="16" t="s">
        <v>123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6" t="s">
        <v>85</v>
      </c>
      <c r="BK193" s="219">
        <f>ROUND(I193*H193,2)</f>
        <v>0</v>
      </c>
      <c r="BL193" s="16" t="s">
        <v>131</v>
      </c>
      <c r="BM193" s="218" t="s">
        <v>257</v>
      </c>
    </row>
    <row r="194" spans="1:65" s="2" customFormat="1" ht="39">
      <c r="A194" s="33"/>
      <c r="B194" s="34"/>
      <c r="C194" s="35"/>
      <c r="D194" s="220" t="s">
        <v>133</v>
      </c>
      <c r="E194" s="35"/>
      <c r="F194" s="221" t="s">
        <v>258</v>
      </c>
      <c r="G194" s="35"/>
      <c r="H194" s="35"/>
      <c r="I194" s="121"/>
      <c r="J194" s="35"/>
      <c r="K194" s="35"/>
      <c r="L194" s="38"/>
      <c r="M194" s="222"/>
      <c r="N194" s="223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133</v>
      </c>
      <c r="AU194" s="16" t="s">
        <v>87</v>
      </c>
    </row>
    <row r="195" spans="1:65" s="2" customFormat="1" ht="19.5">
      <c r="A195" s="33"/>
      <c r="B195" s="34"/>
      <c r="C195" s="35"/>
      <c r="D195" s="220" t="s">
        <v>135</v>
      </c>
      <c r="E195" s="35"/>
      <c r="F195" s="224" t="s">
        <v>252</v>
      </c>
      <c r="G195" s="35"/>
      <c r="H195" s="35"/>
      <c r="I195" s="121"/>
      <c r="J195" s="35"/>
      <c r="K195" s="35"/>
      <c r="L195" s="38"/>
      <c r="M195" s="222"/>
      <c r="N195" s="223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135</v>
      </c>
      <c r="AU195" s="16" t="s">
        <v>87</v>
      </c>
    </row>
    <row r="196" spans="1:65" s="2" customFormat="1" ht="21.75" customHeight="1">
      <c r="A196" s="33"/>
      <c r="B196" s="34"/>
      <c r="C196" s="207" t="s">
        <v>7</v>
      </c>
      <c r="D196" s="207" t="s">
        <v>126</v>
      </c>
      <c r="E196" s="208" t="s">
        <v>259</v>
      </c>
      <c r="F196" s="209" t="s">
        <v>260</v>
      </c>
      <c r="G196" s="210" t="s">
        <v>239</v>
      </c>
      <c r="H196" s="211">
        <v>1</v>
      </c>
      <c r="I196" s="212"/>
      <c r="J196" s="213">
        <f>ROUND(I196*H196,2)</f>
        <v>0</v>
      </c>
      <c r="K196" s="209" t="s">
        <v>130</v>
      </c>
      <c r="L196" s="38"/>
      <c r="M196" s="214" t="s">
        <v>1</v>
      </c>
      <c r="N196" s="215" t="s">
        <v>42</v>
      </c>
      <c r="O196" s="70"/>
      <c r="P196" s="216">
        <f>O196*H196</f>
        <v>0</v>
      </c>
      <c r="Q196" s="216">
        <v>0</v>
      </c>
      <c r="R196" s="216">
        <f>Q196*H196</f>
        <v>0</v>
      </c>
      <c r="S196" s="216">
        <v>0</v>
      </c>
      <c r="T196" s="21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8" t="s">
        <v>131</v>
      </c>
      <c r="AT196" s="218" t="s">
        <v>126</v>
      </c>
      <c r="AU196" s="218" t="s">
        <v>87</v>
      </c>
      <c r="AY196" s="16" t="s">
        <v>123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16" t="s">
        <v>85</v>
      </c>
      <c r="BK196" s="219">
        <f>ROUND(I196*H196,2)</f>
        <v>0</v>
      </c>
      <c r="BL196" s="16" t="s">
        <v>131</v>
      </c>
      <c r="BM196" s="218" t="s">
        <v>261</v>
      </c>
    </row>
    <row r="197" spans="1:65" s="2" customFormat="1" ht="39">
      <c r="A197" s="33"/>
      <c r="B197" s="34"/>
      <c r="C197" s="35"/>
      <c r="D197" s="220" t="s">
        <v>133</v>
      </c>
      <c r="E197" s="35"/>
      <c r="F197" s="221" t="s">
        <v>262</v>
      </c>
      <c r="G197" s="35"/>
      <c r="H197" s="35"/>
      <c r="I197" s="121"/>
      <c r="J197" s="35"/>
      <c r="K197" s="35"/>
      <c r="L197" s="38"/>
      <c r="M197" s="222"/>
      <c r="N197" s="223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133</v>
      </c>
      <c r="AU197" s="16" t="s">
        <v>87</v>
      </c>
    </row>
    <row r="198" spans="1:65" s="2" customFormat="1" ht="19.5">
      <c r="A198" s="33"/>
      <c r="B198" s="34"/>
      <c r="C198" s="35"/>
      <c r="D198" s="220" t="s">
        <v>135</v>
      </c>
      <c r="E198" s="35"/>
      <c r="F198" s="224" t="s">
        <v>263</v>
      </c>
      <c r="G198" s="35"/>
      <c r="H198" s="35"/>
      <c r="I198" s="121"/>
      <c r="J198" s="35"/>
      <c r="K198" s="35"/>
      <c r="L198" s="38"/>
      <c r="M198" s="222"/>
      <c r="N198" s="223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135</v>
      </c>
      <c r="AU198" s="16" t="s">
        <v>87</v>
      </c>
    </row>
    <row r="199" spans="1:65" s="2" customFormat="1" ht="21.75" customHeight="1">
      <c r="A199" s="33"/>
      <c r="B199" s="34"/>
      <c r="C199" s="207" t="s">
        <v>264</v>
      </c>
      <c r="D199" s="207" t="s">
        <v>126</v>
      </c>
      <c r="E199" s="208" t="s">
        <v>265</v>
      </c>
      <c r="F199" s="209" t="s">
        <v>266</v>
      </c>
      <c r="G199" s="210" t="s">
        <v>239</v>
      </c>
      <c r="H199" s="211">
        <v>0.03</v>
      </c>
      <c r="I199" s="212"/>
      <c r="J199" s="213">
        <f>ROUND(I199*H199,2)</f>
        <v>0</v>
      </c>
      <c r="K199" s="209" t="s">
        <v>130</v>
      </c>
      <c r="L199" s="38"/>
      <c r="M199" s="214" t="s">
        <v>1</v>
      </c>
      <c r="N199" s="215" t="s">
        <v>42</v>
      </c>
      <c r="O199" s="70"/>
      <c r="P199" s="216">
        <f>O199*H199</f>
        <v>0</v>
      </c>
      <c r="Q199" s="216">
        <v>0</v>
      </c>
      <c r="R199" s="216">
        <f>Q199*H199</f>
        <v>0</v>
      </c>
      <c r="S199" s="216">
        <v>0</v>
      </c>
      <c r="T199" s="217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8" t="s">
        <v>131</v>
      </c>
      <c r="AT199" s="218" t="s">
        <v>126</v>
      </c>
      <c r="AU199" s="218" t="s">
        <v>87</v>
      </c>
      <c r="AY199" s="16" t="s">
        <v>123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6" t="s">
        <v>85</v>
      </c>
      <c r="BK199" s="219">
        <f>ROUND(I199*H199,2)</f>
        <v>0</v>
      </c>
      <c r="BL199" s="16" t="s">
        <v>131</v>
      </c>
      <c r="BM199" s="218" t="s">
        <v>267</v>
      </c>
    </row>
    <row r="200" spans="1:65" s="2" customFormat="1" ht="39">
      <c r="A200" s="33"/>
      <c r="B200" s="34"/>
      <c r="C200" s="35"/>
      <c r="D200" s="220" t="s">
        <v>133</v>
      </c>
      <c r="E200" s="35"/>
      <c r="F200" s="221" t="s">
        <v>268</v>
      </c>
      <c r="G200" s="35"/>
      <c r="H200" s="35"/>
      <c r="I200" s="121"/>
      <c r="J200" s="35"/>
      <c r="K200" s="35"/>
      <c r="L200" s="38"/>
      <c r="M200" s="222"/>
      <c r="N200" s="223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133</v>
      </c>
      <c r="AU200" s="16" t="s">
        <v>87</v>
      </c>
    </row>
    <row r="201" spans="1:65" s="2" customFormat="1" ht="19.5">
      <c r="A201" s="33"/>
      <c r="B201" s="34"/>
      <c r="C201" s="35"/>
      <c r="D201" s="220" t="s">
        <v>135</v>
      </c>
      <c r="E201" s="35"/>
      <c r="F201" s="224" t="s">
        <v>263</v>
      </c>
      <c r="G201" s="35"/>
      <c r="H201" s="35"/>
      <c r="I201" s="121"/>
      <c r="J201" s="35"/>
      <c r="K201" s="35"/>
      <c r="L201" s="38"/>
      <c r="M201" s="222"/>
      <c r="N201" s="223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135</v>
      </c>
      <c r="AU201" s="16" t="s">
        <v>87</v>
      </c>
    </row>
    <row r="202" spans="1:65" s="2" customFormat="1" ht="21.75" customHeight="1">
      <c r="A202" s="33"/>
      <c r="B202" s="34"/>
      <c r="C202" s="207" t="s">
        <v>269</v>
      </c>
      <c r="D202" s="207" t="s">
        <v>126</v>
      </c>
      <c r="E202" s="208" t="s">
        <v>270</v>
      </c>
      <c r="F202" s="209" t="s">
        <v>271</v>
      </c>
      <c r="G202" s="210" t="s">
        <v>167</v>
      </c>
      <c r="H202" s="211">
        <v>138.22999999999999</v>
      </c>
      <c r="I202" s="212"/>
      <c r="J202" s="213">
        <f>ROUND(I202*H202,2)</f>
        <v>0</v>
      </c>
      <c r="K202" s="209" t="s">
        <v>130</v>
      </c>
      <c r="L202" s="38"/>
      <c r="M202" s="214" t="s">
        <v>1</v>
      </c>
      <c r="N202" s="215" t="s">
        <v>42</v>
      </c>
      <c r="O202" s="70"/>
      <c r="P202" s="216">
        <f>O202*H202</f>
        <v>0</v>
      </c>
      <c r="Q202" s="216">
        <v>0</v>
      </c>
      <c r="R202" s="216">
        <f>Q202*H202</f>
        <v>0</v>
      </c>
      <c r="S202" s="216">
        <v>0</v>
      </c>
      <c r="T202" s="217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8" t="s">
        <v>131</v>
      </c>
      <c r="AT202" s="218" t="s">
        <v>126</v>
      </c>
      <c r="AU202" s="218" t="s">
        <v>87</v>
      </c>
      <c r="AY202" s="16" t="s">
        <v>123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6" t="s">
        <v>85</v>
      </c>
      <c r="BK202" s="219">
        <f>ROUND(I202*H202,2)</f>
        <v>0</v>
      </c>
      <c r="BL202" s="16" t="s">
        <v>131</v>
      </c>
      <c r="BM202" s="218" t="s">
        <v>272</v>
      </c>
    </row>
    <row r="203" spans="1:65" s="2" customFormat="1" ht="39">
      <c r="A203" s="33"/>
      <c r="B203" s="34"/>
      <c r="C203" s="35"/>
      <c r="D203" s="220" t="s">
        <v>133</v>
      </c>
      <c r="E203" s="35"/>
      <c r="F203" s="221" t="s">
        <v>273</v>
      </c>
      <c r="G203" s="35"/>
      <c r="H203" s="35"/>
      <c r="I203" s="121"/>
      <c r="J203" s="35"/>
      <c r="K203" s="35"/>
      <c r="L203" s="38"/>
      <c r="M203" s="222"/>
      <c r="N203" s="223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133</v>
      </c>
      <c r="AU203" s="16" t="s">
        <v>87</v>
      </c>
    </row>
    <row r="204" spans="1:65" s="2" customFormat="1" ht="19.5">
      <c r="A204" s="33"/>
      <c r="B204" s="34"/>
      <c r="C204" s="35"/>
      <c r="D204" s="220" t="s">
        <v>135</v>
      </c>
      <c r="E204" s="35"/>
      <c r="F204" s="224" t="s">
        <v>252</v>
      </c>
      <c r="G204" s="35"/>
      <c r="H204" s="35"/>
      <c r="I204" s="121"/>
      <c r="J204" s="35"/>
      <c r="K204" s="35"/>
      <c r="L204" s="38"/>
      <c r="M204" s="222"/>
      <c r="N204" s="223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135</v>
      </c>
      <c r="AU204" s="16" t="s">
        <v>87</v>
      </c>
    </row>
    <row r="205" spans="1:65" s="13" customFormat="1">
      <c r="B205" s="225"/>
      <c r="C205" s="226"/>
      <c r="D205" s="220" t="s">
        <v>137</v>
      </c>
      <c r="E205" s="227" t="s">
        <v>1</v>
      </c>
      <c r="F205" s="228" t="s">
        <v>253</v>
      </c>
      <c r="G205" s="226"/>
      <c r="H205" s="229">
        <v>138.22999999999999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AT205" s="235" t="s">
        <v>137</v>
      </c>
      <c r="AU205" s="235" t="s">
        <v>87</v>
      </c>
      <c r="AV205" s="13" t="s">
        <v>87</v>
      </c>
      <c r="AW205" s="13" t="s">
        <v>34</v>
      </c>
      <c r="AX205" s="13" t="s">
        <v>85</v>
      </c>
      <c r="AY205" s="235" t="s">
        <v>123</v>
      </c>
    </row>
    <row r="206" spans="1:65" s="2" customFormat="1" ht="21.75" customHeight="1">
      <c r="A206" s="33"/>
      <c r="B206" s="34"/>
      <c r="C206" s="207" t="s">
        <v>274</v>
      </c>
      <c r="D206" s="207" t="s">
        <v>126</v>
      </c>
      <c r="E206" s="208" t="s">
        <v>275</v>
      </c>
      <c r="F206" s="209" t="s">
        <v>276</v>
      </c>
      <c r="G206" s="210" t="s">
        <v>167</v>
      </c>
      <c r="H206" s="211">
        <v>43.75</v>
      </c>
      <c r="I206" s="212"/>
      <c r="J206" s="213">
        <f>ROUND(I206*H206,2)</f>
        <v>0</v>
      </c>
      <c r="K206" s="209" t="s">
        <v>130</v>
      </c>
      <c r="L206" s="38"/>
      <c r="M206" s="214" t="s">
        <v>1</v>
      </c>
      <c r="N206" s="215" t="s">
        <v>42</v>
      </c>
      <c r="O206" s="70"/>
      <c r="P206" s="216">
        <f>O206*H206</f>
        <v>0</v>
      </c>
      <c r="Q206" s="216">
        <v>0</v>
      </c>
      <c r="R206" s="216">
        <f>Q206*H206</f>
        <v>0</v>
      </c>
      <c r="S206" s="216">
        <v>0</v>
      </c>
      <c r="T206" s="217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8" t="s">
        <v>131</v>
      </c>
      <c r="AT206" s="218" t="s">
        <v>126</v>
      </c>
      <c r="AU206" s="218" t="s">
        <v>87</v>
      </c>
      <c r="AY206" s="16" t="s">
        <v>123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6" t="s">
        <v>85</v>
      </c>
      <c r="BK206" s="219">
        <f>ROUND(I206*H206,2)</f>
        <v>0</v>
      </c>
      <c r="BL206" s="16" t="s">
        <v>131</v>
      </c>
      <c r="BM206" s="218" t="s">
        <v>277</v>
      </c>
    </row>
    <row r="207" spans="1:65" s="2" customFormat="1" ht="39">
      <c r="A207" s="33"/>
      <c r="B207" s="34"/>
      <c r="C207" s="35"/>
      <c r="D207" s="220" t="s">
        <v>133</v>
      </c>
      <c r="E207" s="35"/>
      <c r="F207" s="221" t="s">
        <v>278</v>
      </c>
      <c r="G207" s="35"/>
      <c r="H207" s="35"/>
      <c r="I207" s="121"/>
      <c r="J207" s="35"/>
      <c r="K207" s="35"/>
      <c r="L207" s="38"/>
      <c r="M207" s="222"/>
      <c r="N207" s="223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133</v>
      </c>
      <c r="AU207" s="16" t="s">
        <v>87</v>
      </c>
    </row>
    <row r="208" spans="1:65" s="2" customFormat="1" ht="19.5">
      <c r="A208" s="33"/>
      <c r="B208" s="34"/>
      <c r="C208" s="35"/>
      <c r="D208" s="220" t="s">
        <v>135</v>
      </c>
      <c r="E208" s="35"/>
      <c r="F208" s="224" t="s">
        <v>252</v>
      </c>
      <c r="G208" s="35"/>
      <c r="H208" s="35"/>
      <c r="I208" s="121"/>
      <c r="J208" s="35"/>
      <c r="K208" s="35"/>
      <c r="L208" s="38"/>
      <c r="M208" s="222"/>
      <c r="N208" s="223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135</v>
      </c>
      <c r="AU208" s="16" t="s">
        <v>87</v>
      </c>
    </row>
    <row r="209" spans="1:65" s="2" customFormat="1" ht="21.75" customHeight="1">
      <c r="A209" s="33"/>
      <c r="B209" s="34"/>
      <c r="C209" s="207" t="s">
        <v>279</v>
      </c>
      <c r="D209" s="207" t="s">
        <v>126</v>
      </c>
      <c r="E209" s="208" t="s">
        <v>280</v>
      </c>
      <c r="F209" s="209" t="s">
        <v>281</v>
      </c>
      <c r="G209" s="210" t="s">
        <v>239</v>
      </c>
      <c r="H209" s="211">
        <v>1</v>
      </c>
      <c r="I209" s="212"/>
      <c r="J209" s="213">
        <f>ROUND(I209*H209,2)</f>
        <v>0</v>
      </c>
      <c r="K209" s="209" t="s">
        <v>130</v>
      </c>
      <c r="L209" s="38"/>
      <c r="M209" s="214" t="s">
        <v>1</v>
      </c>
      <c r="N209" s="215" t="s">
        <v>42</v>
      </c>
      <c r="O209" s="70"/>
      <c r="P209" s="216">
        <f>O209*H209</f>
        <v>0</v>
      </c>
      <c r="Q209" s="216">
        <v>0</v>
      </c>
      <c r="R209" s="216">
        <f>Q209*H209</f>
        <v>0</v>
      </c>
      <c r="S209" s="216">
        <v>0</v>
      </c>
      <c r="T209" s="217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18" t="s">
        <v>131</v>
      </c>
      <c r="AT209" s="218" t="s">
        <v>126</v>
      </c>
      <c r="AU209" s="218" t="s">
        <v>87</v>
      </c>
      <c r="AY209" s="16" t="s">
        <v>123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6" t="s">
        <v>85</v>
      </c>
      <c r="BK209" s="219">
        <f>ROUND(I209*H209,2)</f>
        <v>0</v>
      </c>
      <c r="BL209" s="16" t="s">
        <v>131</v>
      </c>
      <c r="BM209" s="218" t="s">
        <v>282</v>
      </c>
    </row>
    <row r="210" spans="1:65" s="2" customFormat="1" ht="39">
      <c r="A210" s="33"/>
      <c r="B210" s="34"/>
      <c r="C210" s="35"/>
      <c r="D210" s="220" t="s">
        <v>133</v>
      </c>
      <c r="E210" s="35"/>
      <c r="F210" s="221" t="s">
        <v>283</v>
      </c>
      <c r="G210" s="35"/>
      <c r="H210" s="35"/>
      <c r="I210" s="121"/>
      <c r="J210" s="35"/>
      <c r="K210" s="35"/>
      <c r="L210" s="38"/>
      <c r="M210" s="222"/>
      <c r="N210" s="223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133</v>
      </c>
      <c r="AU210" s="16" t="s">
        <v>87</v>
      </c>
    </row>
    <row r="211" spans="1:65" s="2" customFormat="1" ht="19.5">
      <c r="A211" s="33"/>
      <c r="B211" s="34"/>
      <c r="C211" s="35"/>
      <c r="D211" s="220" t="s">
        <v>135</v>
      </c>
      <c r="E211" s="35"/>
      <c r="F211" s="224" t="s">
        <v>263</v>
      </c>
      <c r="G211" s="35"/>
      <c r="H211" s="35"/>
      <c r="I211" s="121"/>
      <c r="J211" s="35"/>
      <c r="K211" s="35"/>
      <c r="L211" s="38"/>
      <c r="M211" s="222"/>
      <c r="N211" s="223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135</v>
      </c>
      <c r="AU211" s="16" t="s">
        <v>87</v>
      </c>
    </row>
    <row r="212" spans="1:65" s="2" customFormat="1" ht="21.75" customHeight="1">
      <c r="A212" s="33"/>
      <c r="B212" s="34"/>
      <c r="C212" s="207" t="s">
        <v>284</v>
      </c>
      <c r="D212" s="207" t="s">
        <v>126</v>
      </c>
      <c r="E212" s="208" t="s">
        <v>285</v>
      </c>
      <c r="F212" s="209" t="s">
        <v>286</v>
      </c>
      <c r="G212" s="210" t="s">
        <v>141</v>
      </c>
      <c r="H212" s="211">
        <v>10</v>
      </c>
      <c r="I212" s="212"/>
      <c r="J212" s="213">
        <f>ROUND(I212*H212,2)</f>
        <v>0</v>
      </c>
      <c r="K212" s="209" t="s">
        <v>130</v>
      </c>
      <c r="L212" s="38"/>
      <c r="M212" s="214" t="s">
        <v>1</v>
      </c>
      <c r="N212" s="215" t="s">
        <v>42</v>
      </c>
      <c r="O212" s="70"/>
      <c r="P212" s="216">
        <f>O212*H212</f>
        <v>0</v>
      </c>
      <c r="Q212" s="216">
        <v>0</v>
      </c>
      <c r="R212" s="216">
        <f>Q212*H212</f>
        <v>0</v>
      </c>
      <c r="S212" s="216">
        <v>0</v>
      </c>
      <c r="T212" s="217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8" t="s">
        <v>131</v>
      </c>
      <c r="AT212" s="218" t="s">
        <v>126</v>
      </c>
      <c r="AU212" s="218" t="s">
        <v>87</v>
      </c>
      <c r="AY212" s="16" t="s">
        <v>123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6" t="s">
        <v>85</v>
      </c>
      <c r="BK212" s="219">
        <f>ROUND(I212*H212,2)</f>
        <v>0</v>
      </c>
      <c r="BL212" s="16" t="s">
        <v>131</v>
      </c>
      <c r="BM212" s="218" t="s">
        <v>287</v>
      </c>
    </row>
    <row r="213" spans="1:65" s="2" customFormat="1" ht="29.25">
      <c r="A213" s="33"/>
      <c r="B213" s="34"/>
      <c r="C213" s="35"/>
      <c r="D213" s="220" t="s">
        <v>133</v>
      </c>
      <c r="E213" s="35"/>
      <c r="F213" s="221" t="s">
        <v>288</v>
      </c>
      <c r="G213" s="35"/>
      <c r="H213" s="35"/>
      <c r="I213" s="121"/>
      <c r="J213" s="35"/>
      <c r="K213" s="35"/>
      <c r="L213" s="38"/>
      <c r="M213" s="222"/>
      <c r="N213" s="223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133</v>
      </c>
      <c r="AU213" s="16" t="s">
        <v>87</v>
      </c>
    </row>
    <row r="214" spans="1:65" s="2" customFormat="1" ht="21.75" customHeight="1">
      <c r="A214" s="33"/>
      <c r="B214" s="34"/>
      <c r="C214" s="207" t="s">
        <v>289</v>
      </c>
      <c r="D214" s="207" t="s">
        <v>126</v>
      </c>
      <c r="E214" s="208" t="s">
        <v>290</v>
      </c>
      <c r="F214" s="209" t="s">
        <v>291</v>
      </c>
      <c r="G214" s="210" t="s">
        <v>141</v>
      </c>
      <c r="H214" s="211">
        <v>25</v>
      </c>
      <c r="I214" s="212"/>
      <c r="J214" s="213">
        <f>ROUND(I214*H214,2)</f>
        <v>0</v>
      </c>
      <c r="K214" s="209" t="s">
        <v>130</v>
      </c>
      <c r="L214" s="38"/>
      <c r="M214" s="214" t="s">
        <v>1</v>
      </c>
      <c r="N214" s="215" t="s">
        <v>42</v>
      </c>
      <c r="O214" s="70"/>
      <c r="P214" s="216">
        <f>O214*H214</f>
        <v>0</v>
      </c>
      <c r="Q214" s="216">
        <v>0</v>
      </c>
      <c r="R214" s="216">
        <f>Q214*H214</f>
        <v>0</v>
      </c>
      <c r="S214" s="216">
        <v>0</v>
      </c>
      <c r="T214" s="217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18" t="s">
        <v>131</v>
      </c>
      <c r="AT214" s="218" t="s">
        <v>126</v>
      </c>
      <c r="AU214" s="218" t="s">
        <v>87</v>
      </c>
      <c r="AY214" s="16" t="s">
        <v>123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16" t="s">
        <v>85</v>
      </c>
      <c r="BK214" s="219">
        <f>ROUND(I214*H214,2)</f>
        <v>0</v>
      </c>
      <c r="BL214" s="16" t="s">
        <v>131</v>
      </c>
      <c r="BM214" s="218" t="s">
        <v>292</v>
      </c>
    </row>
    <row r="215" spans="1:65" s="2" customFormat="1" ht="19.5">
      <c r="A215" s="33"/>
      <c r="B215" s="34"/>
      <c r="C215" s="35"/>
      <c r="D215" s="220" t="s">
        <v>133</v>
      </c>
      <c r="E215" s="35"/>
      <c r="F215" s="221" t="s">
        <v>293</v>
      </c>
      <c r="G215" s="35"/>
      <c r="H215" s="35"/>
      <c r="I215" s="121"/>
      <c r="J215" s="35"/>
      <c r="K215" s="35"/>
      <c r="L215" s="38"/>
      <c r="M215" s="222"/>
      <c r="N215" s="223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133</v>
      </c>
      <c r="AU215" s="16" t="s">
        <v>87</v>
      </c>
    </row>
    <row r="216" spans="1:65" s="2" customFormat="1" ht="21.75" customHeight="1">
      <c r="A216" s="33"/>
      <c r="B216" s="34"/>
      <c r="C216" s="207" t="s">
        <v>294</v>
      </c>
      <c r="D216" s="207" t="s">
        <v>126</v>
      </c>
      <c r="E216" s="208" t="s">
        <v>295</v>
      </c>
      <c r="F216" s="209" t="s">
        <v>296</v>
      </c>
      <c r="G216" s="210" t="s">
        <v>167</v>
      </c>
      <c r="H216" s="211">
        <v>181.98</v>
      </c>
      <c r="I216" s="212"/>
      <c r="J216" s="213">
        <f>ROUND(I216*H216,2)</f>
        <v>0</v>
      </c>
      <c r="K216" s="209" t="s">
        <v>130</v>
      </c>
      <c r="L216" s="38"/>
      <c r="M216" s="214" t="s">
        <v>1</v>
      </c>
      <c r="N216" s="215" t="s">
        <v>42</v>
      </c>
      <c r="O216" s="70"/>
      <c r="P216" s="216">
        <f>O216*H216</f>
        <v>0</v>
      </c>
      <c r="Q216" s="216">
        <v>0</v>
      </c>
      <c r="R216" s="216">
        <f>Q216*H216</f>
        <v>0</v>
      </c>
      <c r="S216" s="216">
        <v>0</v>
      </c>
      <c r="T216" s="217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8" t="s">
        <v>131</v>
      </c>
      <c r="AT216" s="218" t="s">
        <v>126</v>
      </c>
      <c r="AU216" s="218" t="s">
        <v>87</v>
      </c>
      <c r="AY216" s="16" t="s">
        <v>123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6" t="s">
        <v>85</v>
      </c>
      <c r="BK216" s="219">
        <f>ROUND(I216*H216,2)</f>
        <v>0</v>
      </c>
      <c r="BL216" s="16" t="s">
        <v>131</v>
      </c>
      <c r="BM216" s="218" t="s">
        <v>297</v>
      </c>
    </row>
    <row r="217" spans="1:65" s="2" customFormat="1" ht="19.5">
      <c r="A217" s="33"/>
      <c r="B217" s="34"/>
      <c r="C217" s="35"/>
      <c r="D217" s="220" t="s">
        <v>133</v>
      </c>
      <c r="E217" s="35"/>
      <c r="F217" s="221" t="s">
        <v>298</v>
      </c>
      <c r="G217" s="35"/>
      <c r="H217" s="35"/>
      <c r="I217" s="121"/>
      <c r="J217" s="35"/>
      <c r="K217" s="35"/>
      <c r="L217" s="38"/>
      <c r="M217" s="222"/>
      <c r="N217" s="223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133</v>
      </c>
      <c r="AU217" s="16" t="s">
        <v>87</v>
      </c>
    </row>
    <row r="218" spans="1:65" s="2" customFormat="1" ht="19.5">
      <c r="A218" s="33"/>
      <c r="B218" s="34"/>
      <c r="C218" s="35"/>
      <c r="D218" s="220" t="s">
        <v>135</v>
      </c>
      <c r="E218" s="35"/>
      <c r="F218" s="224" t="s">
        <v>252</v>
      </c>
      <c r="G218" s="35"/>
      <c r="H218" s="35"/>
      <c r="I218" s="121"/>
      <c r="J218" s="35"/>
      <c r="K218" s="35"/>
      <c r="L218" s="38"/>
      <c r="M218" s="222"/>
      <c r="N218" s="223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135</v>
      </c>
      <c r="AU218" s="16" t="s">
        <v>87</v>
      </c>
    </row>
    <row r="219" spans="1:65" s="13" customFormat="1">
      <c r="B219" s="225"/>
      <c r="C219" s="226"/>
      <c r="D219" s="220" t="s">
        <v>137</v>
      </c>
      <c r="E219" s="227" t="s">
        <v>1</v>
      </c>
      <c r="F219" s="228" t="s">
        <v>299</v>
      </c>
      <c r="G219" s="226"/>
      <c r="H219" s="229">
        <v>181.98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AT219" s="235" t="s">
        <v>137</v>
      </c>
      <c r="AU219" s="235" t="s">
        <v>87</v>
      </c>
      <c r="AV219" s="13" t="s">
        <v>87</v>
      </c>
      <c r="AW219" s="13" t="s">
        <v>34</v>
      </c>
      <c r="AX219" s="13" t="s">
        <v>85</v>
      </c>
      <c r="AY219" s="235" t="s">
        <v>123</v>
      </c>
    </row>
    <row r="220" spans="1:65" s="2" customFormat="1" ht="21.75" customHeight="1">
      <c r="A220" s="33"/>
      <c r="B220" s="34"/>
      <c r="C220" s="207" t="s">
        <v>300</v>
      </c>
      <c r="D220" s="207" t="s">
        <v>126</v>
      </c>
      <c r="E220" s="208" t="s">
        <v>301</v>
      </c>
      <c r="F220" s="209" t="s">
        <v>302</v>
      </c>
      <c r="G220" s="210" t="s">
        <v>167</v>
      </c>
      <c r="H220" s="211">
        <v>51</v>
      </c>
      <c r="I220" s="212"/>
      <c r="J220" s="213">
        <f>ROUND(I220*H220,2)</f>
        <v>0</v>
      </c>
      <c r="K220" s="209" t="s">
        <v>130</v>
      </c>
      <c r="L220" s="38"/>
      <c r="M220" s="214" t="s">
        <v>1</v>
      </c>
      <c r="N220" s="215" t="s">
        <v>42</v>
      </c>
      <c r="O220" s="70"/>
      <c r="P220" s="216">
        <f>O220*H220</f>
        <v>0</v>
      </c>
      <c r="Q220" s="216">
        <v>0</v>
      </c>
      <c r="R220" s="216">
        <f>Q220*H220</f>
        <v>0</v>
      </c>
      <c r="S220" s="216">
        <v>0</v>
      </c>
      <c r="T220" s="217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18" t="s">
        <v>131</v>
      </c>
      <c r="AT220" s="218" t="s">
        <v>126</v>
      </c>
      <c r="AU220" s="218" t="s">
        <v>87</v>
      </c>
      <c r="AY220" s="16" t="s">
        <v>123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16" t="s">
        <v>85</v>
      </c>
      <c r="BK220" s="219">
        <f>ROUND(I220*H220,2)</f>
        <v>0</v>
      </c>
      <c r="BL220" s="16" t="s">
        <v>131</v>
      </c>
      <c r="BM220" s="218" t="s">
        <v>303</v>
      </c>
    </row>
    <row r="221" spans="1:65" s="2" customFormat="1" ht="29.25">
      <c r="A221" s="33"/>
      <c r="B221" s="34"/>
      <c r="C221" s="35"/>
      <c r="D221" s="220" t="s">
        <v>133</v>
      </c>
      <c r="E221" s="35"/>
      <c r="F221" s="221" t="s">
        <v>304</v>
      </c>
      <c r="G221" s="35"/>
      <c r="H221" s="35"/>
      <c r="I221" s="121"/>
      <c r="J221" s="35"/>
      <c r="K221" s="35"/>
      <c r="L221" s="38"/>
      <c r="M221" s="222"/>
      <c r="N221" s="223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133</v>
      </c>
      <c r="AU221" s="16" t="s">
        <v>87</v>
      </c>
    </row>
    <row r="222" spans="1:65" s="2" customFormat="1" ht="19.5">
      <c r="A222" s="33"/>
      <c r="B222" s="34"/>
      <c r="C222" s="35"/>
      <c r="D222" s="220" t="s">
        <v>135</v>
      </c>
      <c r="E222" s="35"/>
      <c r="F222" s="224" t="s">
        <v>170</v>
      </c>
      <c r="G222" s="35"/>
      <c r="H222" s="35"/>
      <c r="I222" s="121"/>
      <c r="J222" s="35"/>
      <c r="K222" s="35"/>
      <c r="L222" s="38"/>
      <c r="M222" s="222"/>
      <c r="N222" s="223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135</v>
      </c>
      <c r="AU222" s="16" t="s">
        <v>87</v>
      </c>
    </row>
    <row r="223" spans="1:65" s="13" customFormat="1">
      <c r="B223" s="225"/>
      <c r="C223" s="226"/>
      <c r="D223" s="220" t="s">
        <v>137</v>
      </c>
      <c r="E223" s="227" t="s">
        <v>1</v>
      </c>
      <c r="F223" s="228" t="s">
        <v>305</v>
      </c>
      <c r="G223" s="226"/>
      <c r="H223" s="229">
        <v>51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AT223" s="235" t="s">
        <v>137</v>
      </c>
      <c r="AU223" s="235" t="s">
        <v>87</v>
      </c>
      <c r="AV223" s="13" t="s">
        <v>87</v>
      </c>
      <c r="AW223" s="13" t="s">
        <v>34</v>
      </c>
      <c r="AX223" s="13" t="s">
        <v>85</v>
      </c>
      <c r="AY223" s="235" t="s">
        <v>123</v>
      </c>
    </row>
    <row r="224" spans="1:65" s="2" customFormat="1" ht="21.75" customHeight="1">
      <c r="A224" s="33"/>
      <c r="B224" s="34"/>
      <c r="C224" s="207" t="s">
        <v>306</v>
      </c>
      <c r="D224" s="207" t="s">
        <v>126</v>
      </c>
      <c r="E224" s="208" t="s">
        <v>307</v>
      </c>
      <c r="F224" s="209" t="s">
        <v>308</v>
      </c>
      <c r="G224" s="210" t="s">
        <v>309</v>
      </c>
      <c r="H224" s="211">
        <v>64</v>
      </c>
      <c r="I224" s="212"/>
      <c r="J224" s="213">
        <f>ROUND(I224*H224,2)</f>
        <v>0</v>
      </c>
      <c r="K224" s="209" t="s">
        <v>130</v>
      </c>
      <c r="L224" s="38"/>
      <c r="M224" s="214" t="s">
        <v>1</v>
      </c>
      <c r="N224" s="215" t="s">
        <v>42</v>
      </c>
      <c r="O224" s="70"/>
      <c r="P224" s="216">
        <f>O224*H224</f>
        <v>0</v>
      </c>
      <c r="Q224" s="216">
        <v>0</v>
      </c>
      <c r="R224" s="216">
        <f>Q224*H224</f>
        <v>0</v>
      </c>
      <c r="S224" s="216">
        <v>0</v>
      </c>
      <c r="T224" s="217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18" t="s">
        <v>131</v>
      </c>
      <c r="AT224" s="218" t="s">
        <v>126</v>
      </c>
      <c r="AU224" s="218" t="s">
        <v>87</v>
      </c>
      <c r="AY224" s="16" t="s">
        <v>123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16" t="s">
        <v>85</v>
      </c>
      <c r="BK224" s="219">
        <f>ROUND(I224*H224,2)</f>
        <v>0</v>
      </c>
      <c r="BL224" s="16" t="s">
        <v>131</v>
      </c>
      <c r="BM224" s="218" t="s">
        <v>310</v>
      </c>
    </row>
    <row r="225" spans="1:65" s="2" customFormat="1" ht="39">
      <c r="A225" s="33"/>
      <c r="B225" s="34"/>
      <c r="C225" s="35"/>
      <c r="D225" s="220" t="s">
        <v>133</v>
      </c>
      <c r="E225" s="35"/>
      <c r="F225" s="221" t="s">
        <v>311</v>
      </c>
      <c r="G225" s="35"/>
      <c r="H225" s="35"/>
      <c r="I225" s="121"/>
      <c r="J225" s="35"/>
      <c r="K225" s="35"/>
      <c r="L225" s="38"/>
      <c r="M225" s="222"/>
      <c r="N225" s="223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133</v>
      </c>
      <c r="AU225" s="16" t="s">
        <v>87</v>
      </c>
    </row>
    <row r="226" spans="1:65" s="13" customFormat="1">
      <c r="B226" s="225"/>
      <c r="C226" s="226"/>
      <c r="D226" s="220" t="s">
        <v>137</v>
      </c>
      <c r="E226" s="227" t="s">
        <v>1</v>
      </c>
      <c r="F226" s="228" t="s">
        <v>312</v>
      </c>
      <c r="G226" s="226"/>
      <c r="H226" s="229">
        <v>64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AT226" s="235" t="s">
        <v>137</v>
      </c>
      <c r="AU226" s="235" t="s">
        <v>87</v>
      </c>
      <c r="AV226" s="13" t="s">
        <v>87</v>
      </c>
      <c r="AW226" s="13" t="s">
        <v>34</v>
      </c>
      <c r="AX226" s="13" t="s">
        <v>85</v>
      </c>
      <c r="AY226" s="235" t="s">
        <v>123</v>
      </c>
    </row>
    <row r="227" spans="1:65" s="2" customFormat="1" ht="21.75" customHeight="1">
      <c r="A227" s="33"/>
      <c r="B227" s="34"/>
      <c r="C227" s="207" t="s">
        <v>313</v>
      </c>
      <c r="D227" s="207" t="s">
        <v>126</v>
      </c>
      <c r="E227" s="208" t="s">
        <v>314</v>
      </c>
      <c r="F227" s="209" t="s">
        <v>315</v>
      </c>
      <c r="G227" s="210" t="s">
        <v>309</v>
      </c>
      <c r="H227" s="211">
        <v>2</v>
      </c>
      <c r="I227" s="212"/>
      <c r="J227" s="213">
        <f>ROUND(I227*H227,2)</f>
        <v>0</v>
      </c>
      <c r="K227" s="209" t="s">
        <v>130</v>
      </c>
      <c r="L227" s="38"/>
      <c r="M227" s="214" t="s">
        <v>1</v>
      </c>
      <c r="N227" s="215" t="s">
        <v>42</v>
      </c>
      <c r="O227" s="70"/>
      <c r="P227" s="216">
        <f>O227*H227</f>
        <v>0</v>
      </c>
      <c r="Q227" s="216">
        <v>0</v>
      </c>
      <c r="R227" s="216">
        <f>Q227*H227</f>
        <v>0</v>
      </c>
      <c r="S227" s="216">
        <v>0</v>
      </c>
      <c r="T227" s="217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18" t="s">
        <v>131</v>
      </c>
      <c r="AT227" s="218" t="s">
        <v>126</v>
      </c>
      <c r="AU227" s="218" t="s">
        <v>87</v>
      </c>
      <c r="AY227" s="16" t="s">
        <v>123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16" t="s">
        <v>85</v>
      </c>
      <c r="BK227" s="219">
        <f>ROUND(I227*H227,2)</f>
        <v>0</v>
      </c>
      <c r="BL227" s="16" t="s">
        <v>131</v>
      </c>
      <c r="BM227" s="218" t="s">
        <v>316</v>
      </c>
    </row>
    <row r="228" spans="1:65" s="2" customFormat="1" ht="39">
      <c r="A228" s="33"/>
      <c r="B228" s="34"/>
      <c r="C228" s="35"/>
      <c r="D228" s="220" t="s">
        <v>133</v>
      </c>
      <c r="E228" s="35"/>
      <c r="F228" s="221" t="s">
        <v>317</v>
      </c>
      <c r="G228" s="35"/>
      <c r="H228" s="35"/>
      <c r="I228" s="121"/>
      <c r="J228" s="35"/>
      <c r="K228" s="35"/>
      <c r="L228" s="38"/>
      <c r="M228" s="222"/>
      <c r="N228" s="223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133</v>
      </c>
      <c r="AU228" s="16" t="s">
        <v>87</v>
      </c>
    </row>
    <row r="229" spans="1:65" s="2" customFormat="1" ht="21.75" customHeight="1">
      <c r="A229" s="33"/>
      <c r="B229" s="34"/>
      <c r="C229" s="207" t="s">
        <v>318</v>
      </c>
      <c r="D229" s="207" t="s">
        <v>126</v>
      </c>
      <c r="E229" s="208" t="s">
        <v>319</v>
      </c>
      <c r="F229" s="209" t="s">
        <v>320</v>
      </c>
      <c r="G229" s="210" t="s">
        <v>309</v>
      </c>
      <c r="H229" s="211">
        <v>2</v>
      </c>
      <c r="I229" s="212"/>
      <c r="J229" s="213">
        <f>ROUND(I229*H229,2)</f>
        <v>0</v>
      </c>
      <c r="K229" s="209" t="s">
        <v>130</v>
      </c>
      <c r="L229" s="38"/>
      <c r="M229" s="214" t="s">
        <v>1</v>
      </c>
      <c r="N229" s="215" t="s">
        <v>42</v>
      </c>
      <c r="O229" s="70"/>
      <c r="P229" s="216">
        <f>O229*H229</f>
        <v>0</v>
      </c>
      <c r="Q229" s="216">
        <v>0</v>
      </c>
      <c r="R229" s="216">
        <f>Q229*H229</f>
        <v>0</v>
      </c>
      <c r="S229" s="216">
        <v>0</v>
      </c>
      <c r="T229" s="217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18" t="s">
        <v>131</v>
      </c>
      <c r="AT229" s="218" t="s">
        <v>126</v>
      </c>
      <c r="AU229" s="218" t="s">
        <v>87</v>
      </c>
      <c r="AY229" s="16" t="s">
        <v>123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16" t="s">
        <v>85</v>
      </c>
      <c r="BK229" s="219">
        <f>ROUND(I229*H229,2)</f>
        <v>0</v>
      </c>
      <c r="BL229" s="16" t="s">
        <v>131</v>
      </c>
      <c r="BM229" s="218" t="s">
        <v>321</v>
      </c>
    </row>
    <row r="230" spans="1:65" s="2" customFormat="1" ht="39">
      <c r="A230" s="33"/>
      <c r="B230" s="34"/>
      <c r="C230" s="35"/>
      <c r="D230" s="220" t="s">
        <v>133</v>
      </c>
      <c r="E230" s="35"/>
      <c r="F230" s="221" t="s">
        <v>322</v>
      </c>
      <c r="G230" s="35"/>
      <c r="H230" s="35"/>
      <c r="I230" s="121"/>
      <c r="J230" s="35"/>
      <c r="K230" s="35"/>
      <c r="L230" s="38"/>
      <c r="M230" s="222"/>
      <c r="N230" s="223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133</v>
      </c>
      <c r="AU230" s="16" t="s">
        <v>87</v>
      </c>
    </row>
    <row r="231" spans="1:65" s="2" customFormat="1" ht="21.75" customHeight="1">
      <c r="A231" s="33"/>
      <c r="B231" s="34"/>
      <c r="C231" s="207" t="s">
        <v>323</v>
      </c>
      <c r="D231" s="207" t="s">
        <v>126</v>
      </c>
      <c r="E231" s="208" t="s">
        <v>324</v>
      </c>
      <c r="F231" s="209" t="s">
        <v>325</v>
      </c>
      <c r="G231" s="210" t="s">
        <v>167</v>
      </c>
      <c r="H231" s="211">
        <v>138.22999999999999</v>
      </c>
      <c r="I231" s="212"/>
      <c r="J231" s="213">
        <f>ROUND(I231*H231,2)</f>
        <v>0</v>
      </c>
      <c r="K231" s="209" t="s">
        <v>130</v>
      </c>
      <c r="L231" s="38"/>
      <c r="M231" s="214" t="s">
        <v>1</v>
      </c>
      <c r="N231" s="215" t="s">
        <v>42</v>
      </c>
      <c r="O231" s="70"/>
      <c r="P231" s="216">
        <f>O231*H231</f>
        <v>0</v>
      </c>
      <c r="Q231" s="216">
        <v>0</v>
      </c>
      <c r="R231" s="216">
        <f>Q231*H231</f>
        <v>0</v>
      </c>
      <c r="S231" s="216">
        <v>0</v>
      </c>
      <c r="T231" s="217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18" t="s">
        <v>131</v>
      </c>
      <c r="AT231" s="218" t="s">
        <v>126</v>
      </c>
      <c r="AU231" s="218" t="s">
        <v>87</v>
      </c>
      <c r="AY231" s="16" t="s">
        <v>123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16" t="s">
        <v>85</v>
      </c>
      <c r="BK231" s="219">
        <f>ROUND(I231*H231,2)</f>
        <v>0</v>
      </c>
      <c r="BL231" s="16" t="s">
        <v>131</v>
      </c>
      <c r="BM231" s="218" t="s">
        <v>326</v>
      </c>
    </row>
    <row r="232" spans="1:65" s="2" customFormat="1" ht="19.5">
      <c r="A232" s="33"/>
      <c r="B232" s="34"/>
      <c r="C232" s="35"/>
      <c r="D232" s="220" t="s">
        <v>133</v>
      </c>
      <c r="E232" s="35"/>
      <c r="F232" s="221" t="s">
        <v>327</v>
      </c>
      <c r="G232" s="35"/>
      <c r="H232" s="35"/>
      <c r="I232" s="121"/>
      <c r="J232" s="35"/>
      <c r="K232" s="35"/>
      <c r="L232" s="38"/>
      <c r="M232" s="222"/>
      <c r="N232" s="223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133</v>
      </c>
      <c r="AU232" s="16" t="s">
        <v>87</v>
      </c>
    </row>
    <row r="233" spans="1:65" s="2" customFormat="1" ht="19.5">
      <c r="A233" s="33"/>
      <c r="B233" s="34"/>
      <c r="C233" s="35"/>
      <c r="D233" s="220" t="s">
        <v>135</v>
      </c>
      <c r="E233" s="35"/>
      <c r="F233" s="224" t="s">
        <v>252</v>
      </c>
      <c r="G233" s="35"/>
      <c r="H233" s="35"/>
      <c r="I233" s="121"/>
      <c r="J233" s="35"/>
      <c r="K233" s="35"/>
      <c r="L233" s="38"/>
      <c r="M233" s="222"/>
      <c r="N233" s="223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135</v>
      </c>
      <c r="AU233" s="16" t="s">
        <v>87</v>
      </c>
    </row>
    <row r="234" spans="1:65" s="13" customFormat="1">
      <c r="B234" s="225"/>
      <c r="C234" s="226"/>
      <c r="D234" s="220" t="s">
        <v>137</v>
      </c>
      <c r="E234" s="227" t="s">
        <v>1</v>
      </c>
      <c r="F234" s="228" t="s">
        <v>253</v>
      </c>
      <c r="G234" s="226"/>
      <c r="H234" s="229">
        <v>138.22999999999999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AT234" s="235" t="s">
        <v>137</v>
      </c>
      <c r="AU234" s="235" t="s">
        <v>87</v>
      </c>
      <c r="AV234" s="13" t="s">
        <v>87</v>
      </c>
      <c r="AW234" s="13" t="s">
        <v>34</v>
      </c>
      <c r="AX234" s="13" t="s">
        <v>85</v>
      </c>
      <c r="AY234" s="235" t="s">
        <v>123</v>
      </c>
    </row>
    <row r="235" spans="1:65" s="2" customFormat="1" ht="21.75" customHeight="1">
      <c r="A235" s="33"/>
      <c r="B235" s="34"/>
      <c r="C235" s="207" t="s">
        <v>328</v>
      </c>
      <c r="D235" s="207" t="s">
        <v>126</v>
      </c>
      <c r="E235" s="208" t="s">
        <v>329</v>
      </c>
      <c r="F235" s="209" t="s">
        <v>330</v>
      </c>
      <c r="G235" s="210" t="s">
        <v>167</v>
      </c>
      <c r="H235" s="211">
        <v>138.22999999999999</v>
      </c>
      <c r="I235" s="212"/>
      <c r="J235" s="213">
        <f>ROUND(I235*H235,2)</f>
        <v>0</v>
      </c>
      <c r="K235" s="209" t="s">
        <v>130</v>
      </c>
      <c r="L235" s="38"/>
      <c r="M235" s="214" t="s">
        <v>1</v>
      </c>
      <c r="N235" s="215" t="s">
        <v>42</v>
      </c>
      <c r="O235" s="70"/>
      <c r="P235" s="216">
        <f>O235*H235</f>
        <v>0</v>
      </c>
      <c r="Q235" s="216">
        <v>0</v>
      </c>
      <c r="R235" s="216">
        <f>Q235*H235</f>
        <v>0</v>
      </c>
      <c r="S235" s="216">
        <v>0</v>
      </c>
      <c r="T235" s="217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18" t="s">
        <v>131</v>
      </c>
      <c r="AT235" s="218" t="s">
        <v>126</v>
      </c>
      <c r="AU235" s="218" t="s">
        <v>87</v>
      </c>
      <c r="AY235" s="16" t="s">
        <v>123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16" t="s">
        <v>85</v>
      </c>
      <c r="BK235" s="219">
        <f>ROUND(I235*H235,2)</f>
        <v>0</v>
      </c>
      <c r="BL235" s="16" t="s">
        <v>131</v>
      </c>
      <c r="BM235" s="218" t="s">
        <v>331</v>
      </c>
    </row>
    <row r="236" spans="1:65" s="2" customFormat="1" ht="19.5">
      <c r="A236" s="33"/>
      <c r="B236" s="34"/>
      <c r="C236" s="35"/>
      <c r="D236" s="220" t="s">
        <v>133</v>
      </c>
      <c r="E236" s="35"/>
      <c r="F236" s="221" t="s">
        <v>332</v>
      </c>
      <c r="G236" s="35"/>
      <c r="H236" s="35"/>
      <c r="I236" s="121"/>
      <c r="J236" s="35"/>
      <c r="K236" s="35"/>
      <c r="L236" s="38"/>
      <c r="M236" s="222"/>
      <c r="N236" s="223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133</v>
      </c>
      <c r="AU236" s="16" t="s">
        <v>87</v>
      </c>
    </row>
    <row r="237" spans="1:65" s="2" customFormat="1" ht="19.5">
      <c r="A237" s="33"/>
      <c r="B237" s="34"/>
      <c r="C237" s="35"/>
      <c r="D237" s="220" t="s">
        <v>135</v>
      </c>
      <c r="E237" s="35"/>
      <c r="F237" s="224" t="s">
        <v>252</v>
      </c>
      <c r="G237" s="35"/>
      <c r="H237" s="35"/>
      <c r="I237" s="121"/>
      <c r="J237" s="35"/>
      <c r="K237" s="35"/>
      <c r="L237" s="38"/>
      <c r="M237" s="222"/>
      <c r="N237" s="223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135</v>
      </c>
      <c r="AU237" s="16" t="s">
        <v>87</v>
      </c>
    </row>
    <row r="238" spans="1:65" s="13" customFormat="1">
      <c r="B238" s="225"/>
      <c r="C238" s="226"/>
      <c r="D238" s="220" t="s">
        <v>137</v>
      </c>
      <c r="E238" s="227" t="s">
        <v>1</v>
      </c>
      <c r="F238" s="228" t="s">
        <v>253</v>
      </c>
      <c r="G238" s="226"/>
      <c r="H238" s="229">
        <v>138.22999999999999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AT238" s="235" t="s">
        <v>137</v>
      </c>
      <c r="AU238" s="235" t="s">
        <v>87</v>
      </c>
      <c r="AV238" s="13" t="s">
        <v>87</v>
      </c>
      <c r="AW238" s="13" t="s">
        <v>34</v>
      </c>
      <c r="AX238" s="13" t="s">
        <v>85</v>
      </c>
      <c r="AY238" s="235" t="s">
        <v>123</v>
      </c>
    </row>
    <row r="239" spans="1:65" s="2" customFormat="1" ht="21.75" customHeight="1">
      <c r="A239" s="33"/>
      <c r="B239" s="34"/>
      <c r="C239" s="207" t="s">
        <v>333</v>
      </c>
      <c r="D239" s="207" t="s">
        <v>126</v>
      </c>
      <c r="E239" s="208" t="s">
        <v>334</v>
      </c>
      <c r="F239" s="209" t="s">
        <v>335</v>
      </c>
      <c r="G239" s="210" t="s">
        <v>167</v>
      </c>
      <c r="H239" s="211">
        <v>500</v>
      </c>
      <c r="I239" s="212"/>
      <c r="J239" s="213">
        <f>ROUND(I239*H239,2)</f>
        <v>0</v>
      </c>
      <c r="K239" s="209" t="s">
        <v>130</v>
      </c>
      <c r="L239" s="38"/>
      <c r="M239" s="214" t="s">
        <v>1</v>
      </c>
      <c r="N239" s="215" t="s">
        <v>42</v>
      </c>
      <c r="O239" s="70"/>
      <c r="P239" s="216">
        <f>O239*H239</f>
        <v>0</v>
      </c>
      <c r="Q239" s="216">
        <v>0</v>
      </c>
      <c r="R239" s="216">
        <f>Q239*H239</f>
        <v>0</v>
      </c>
      <c r="S239" s="216">
        <v>0</v>
      </c>
      <c r="T239" s="217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18" t="s">
        <v>131</v>
      </c>
      <c r="AT239" s="218" t="s">
        <v>126</v>
      </c>
      <c r="AU239" s="218" t="s">
        <v>87</v>
      </c>
      <c r="AY239" s="16" t="s">
        <v>123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16" t="s">
        <v>85</v>
      </c>
      <c r="BK239" s="219">
        <f>ROUND(I239*H239,2)</f>
        <v>0</v>
      </c>
      <c r="BL239" s="16" t="s">
        <v>131</v>
      </c>
      <c r="BM239" s="218" t="s">
        <v>336</v>
      </c>
    </row>
    <row r="240" spans="1:65" s="2" customFormat="1" ht="29.25">
      <c r="A240" s="33"/>
      <c r="B240" s="34"/>
      <c r="C240" s="35"/>
      <c r="D240" s="220" t="s">
        <v>133</v>
      </c>
      <c r="E240" s="35"/>
      <c r="F240" s="221" t="s">
        <v>337</v>
      </c>
      <c r="G240" s="35"/>
      <c r="H240" s="35"/>
      <c r="I240" s="121"/>
      <c r="J240" s="35"/>
      <c r="K240" s="35"/>
      <c r="L240" s="38"/>
      <c r="M240" s="222"/>
      <c r="N240" s="223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133</v>
      </c>
      <c r="AU240" s="16" t="s">
        <v>87</v>
      </c>
    </row>
    <row r="241" spans="1:65" s="2" customFormat="1" ht="19.5">
      <c r="A241" s="33"/>
      <c r="B241" s="34"/>
      <c r="C241" s="35"/>
      <c r="D241" s="220" t="s">
        <v>135</v>
      </c>
      <c r="E241" s="35"/>
      <c r="F241" s="224" t="s">
        <v>170</v>
      </c>
      <c r="G241" s="35"/>
      <c r="H241" s="35"/>
      <c r="I241" s="121"/>
      <c r="J241" s="35"/>
      <c r="K241" s="35"/>
      <c r="L241" s="38"/>
      <c r="M241" s="222"/>
      <c r="N241" s="223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135</v>
      </c>
      <c r="AU241" s="16" t="s">
        <v>87</v>
      </c>
    </row>
    <row r="242" spans="1:65" s="2" customFormat="1" ht="21.75" customHeight="1">
      <c r="A242" s="33"/>
      <c r="B242" s="34"/>
      <c r="C242" s="207" t="s">
        <v>338</v>
      </c>
      <c r="D242" s="207" t="s">
        <v>126</v>
      </c>
      <c r="E242" s="208" t="s">
        <v>339</v>
      </c>
      <c r="F242" s="209" t="s">
        <v>340</v>
      </c>
      <c r="G242" s="210" t="s">
        <v>167</v>
      </c>
      <c r="H242" s="211">
        <v>500</v>
      </c>
      <c r="I242" s="212"/>
      <c r="J242" s="213">
        <f>ROUND(I242*H242,2)</f>
        <v>0</v>
      </c>
      <c r="K242" s="209" t="s">
        <v>130</v>
      </c>
      <c r="L242" s="38"/>
      <c r="M242" s="214" t="s">
        <v>1</v>
      </c>
      <c r="N242" s="215" t="s">
        <v>42</v>
      </c>
      <c r="O242" s="70"/>
      <c r="P242" s="216">
        <f>O242*H242</f>
        <v>0</v>
      </c>
      <c r="Q242" s="216">
        <v>0</v>
      </c>
      <c r="R242" s="216">
        <f>Q242*H242</f>
        <v>0</v>
      </c>
      <c r="S242" s="216">
        <v>0</v>
      </c>
      <c r="T242" s="217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18" t="s">
        <v>131</v>
      </c>
      <c r="AT242" s="218" t="s">
        <v>126</v>
      </c>
      <c r="AU242" s="218" t="s">
        <v>87</v>
      </c>
      <c r="AY242" s="16" t="s">
        <v>123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16" t="s">
        <v>85</v>
      </c>
      <c r="BK242" s="219">
        <f>ROUND(I242*H242,2)</f>
        <v>0</v>
      </c>
      <c r="BL242" s="16" t="s">
        <v>131</v>
      </c>
      <c r="BM242" s="218" t="s">
        <v>341</v>
      </c>
    </row>
    <row r="243" spans="1:65" s="2" customFormat="1" ht="29.25">
      <c r="A243" s="33"/>
      <c r="B243" s="34"/>
      <c r="C243" s="35"/>
      <c r="D243" s="220" t="s">
        <v>133</v>
      </c>
      <c r="E243" s="35"/>
      <c r="F243" s="221" t="s">
        <v>342</v>
      </c>
      <c r="G243" s="35"/>
      <c r="H243" s="35"/>
      <c r="I243" s="121"/>
      <c r="J243" s="35"/>
      <c r="K243" s="35"/>
      <c r="L243" s="38"/>
      <c r="M243" s="222"/>
      <c r="N243" s="223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133</v>
      </c>
      <c r="AU243" s="16" t="s">
        <v>87</v>
      </c>
    </row>
    <row r="244" spans="1:65" s="2" customFormat="1" ht="19.5">
      <c r="A244" s="33"/>
      <c r="B244" s="34"/>
      <c r="C244" s="35"/>
      <c r="D244" s="220" t="s">
        <v>135</v>
      </c>
      <c r="E244" s="35"/>
      <c r="F244" s="224" t="s">
        <v>170</v>
      </c>
      <c r="G244" s="35"/>
      <c r="H244" s="35"/>
      <c r="I244" s="121"/>
      <c r="J244" s="35"/>
      <c r="K244" s="35"/>
      <c r="L244" s="38"/>
      <c r="M244" s="222"/>
      <c r="N244" s="223"/>
      <c r="O244" s="70"/>
      <c r="P244" s="70"/>
      <c r="Q244" s="70"/>
      <c r="R244" s="70"/>
      <c r="S244" s="70"/>
      <c r="T244" s="71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135</v>
      </c>
      <c r="AU244" s="16" t="s">
        <v>87</v>
      </c>
    </row>
    <row r="245" spans="1:65" s="2" customFormat="1" ht="21.75" customHeight="1">
      <c r="A245" s="33"/>
      <c r="B245" s="34"/>
      <c r="C245" s="207" t="s">
        <v>343</v>
      </c>
      <c r="D245" s="207" t="s">
        <v>126</v>
      </c>
      <c r="E245" s="208" t="s">
        <v>344</v>
      </c>
      <c r="F245" s="209" t="s">
        <v>345</v>
      </c>
      <c r="G245" s="210" t="s">
        <v>309</v>
      </c>
      <c r="H245" s="211">
        <v>0</v>
      </c>
      <c r="I245" s="212"/>
      <c r="J245" s="213">
        <f>ROUND(I245*H245,2)</f>
        <v>0</v>
      </c>
      <c r="K245" s="209" t="s">
        <v>130</v>
      </c>
      <c r="L245" s="38"/>
      <c r="M245" s="214" t="s">
        <v>1</v>
      </c>
      <c r="N245" s="215" t="s">
        <v>42</v>
      </c>
      <c r="O245" s="70"/>
      <c r="P245" s="216">
        <f>O245*H245</f>
        <v>0</v>
      </c>
      <c r="Q245" s="216">
        <v>0</v>
      </c>
      <c r="R245" s="216">
        <f>Q245*H245</f>
        <v>0</v>
      </c>
      <c r="S245" s="216">
        <v>0</v>
      </c>
      <c r="T245" s="217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18" t="s">
        <v>131</v>
      </c>
      <c r="AT245" s="218" t="s">
        <v>126</v>
      </c>
      <c r="AU245" s="218" t="s">
        <v>87</v>
      </c>
      <c r="AY245" s="16" t="s">
        <v>123</v>
      </c>
      <c r="BE245" s="219">
        <f>IF(N245="základní",J245,0)</f>
        <v>0</v>
      </c>
      <c r="BF245" s="219">
        <f>IF(N245="snížená",J245,0)</f>
        <v>0</v>
      </c>
      <c r="BG245" s="219">
        <f>IF(N245="zákl. přenesená",J245,0)</f>
        <v>0</v>
      </c>
      <c r="BH245" s="219">
        <f>IF(N245="sníž. přenesená",J245,0)</f>
        <v>0</v>
      </c>
      <c r="BI245" s="219">
        <f>IF(N245="nulová",J245,0)</f>
        <v>0</v>
      </c>
      <c r="BJ245" s="16" t="s">
        <v>85</v>
      </c>
      <c r="BK245" s="219">
        <f>ROUND(I245*H245,2)</f>
        <v>0</v>
      </c>
      <c r="BL245" s="16" t="s">
        <v>131</v>
      </c>
      <c r="BM245" s="218" t="s">
        <v>346</v>
      </c>
    </row>
    <row r="246" spans="1:65" s="2" customFormat="1" ht="29.25">
      <c r="A246" s="33"/>
      <c r="B246" s="34"/>
      <c r="C246" s="35"/>
      <c r="D246" s="220" t="s">
        <v>133</v>
      </c>
      <c r="E246" s="35"/>
      <c r="F246" s="221" t="s">
        <v>347</v>
      </c>
      <c r="G246" s="35"/>
      <c r="H246" s="35"/>
      <c r="I246" s="121"/>
      <c r="J246" s="35"/>
      <c r="K246" s="35"/>
      <c r="L246" s="38"/>
      <c r="M246" s="222"/>
      <c r="N246" s="223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133</v>
      </c>
      <c r="AU246" s="16" t="s">
        <v>87</v>
      </c>
    </row>
    <row r="247" spans="1:65" s="2" customFormat="1" ht="21.75" customHeight="1">
      <c r="A247" s="33"/>
      <c r="B247" s="34"/>
      <c r="C247" s="207" t="s">
        <v>348</v>
      </c>
      <c r="D247" s="207" t="s">
        <v>126</v>
      </c>
      <c r="E247" s="208" t="s">
        <v>349</v>
      </c>
      <c r="F247" s="209" t="s">
        <v>350</v>
      </c>
      <c r="G247" s="210" t="s">
        <v>351</v>
      </c>
      <c r="H247" s="211">
        <v>150</v>
      </c>
      <c r="I247" s="212"/>
      <c r="J247" s="213">
        <f>ROUND(I247*H247,2)</f>
        <v>0</v>
      </c>
      <c r="K247" s="209" t="s">
        <v>130</v>
      </c>
      <c r="L247" s="38"/>
      <c r="M247" s="214" t="s">
        <v>1</v>
      </c>
      <c r="N247" s="215" t="s">
        <v>42</v>
      </c>
      <c r="O247" s="70"/>
      <c r="P247" s="216">
        <f>O247*H247</f>
        <v>0</v>
      </c>
      <c r="Q247" s="216">
        <v>0</v>
      </c>
      <c r="R247" s="216">
        <f>Q247*H247</f>
        <v>0</v>
      </c>
      <c r="S247" s="216">
        <v>0</v>
      </c>
      <c r="T247" s="217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18" t="s">
        <v>131</v>
      </c>
      <c r="AT247" s="218" t="s">
        <v>126</v>
      </c>
      <c r="AU247" s="218" t="s">
        <v>87</v>
      </c>
      <c r="AY247" s="16" t="s">
        <v>123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16" t="s">
        <v>85</v>
      </c>
      <c r="BK247" s="219">
        <f>ROUND(I247*H247,2)</f>
        <v>0</v>
      </c>
      <c r="BL247" s="16" t="s">
        <v>131</v>
      </c>
      <c r="BM247" s="218" t="s">
        <v>352</v>
      </c>
    </row>
    <row r="248" spans="1:65" s="2" customFormat="1" ht="29.25">
      <c r="A248" s="33"/>
      <c r="B248" s="34"/>
      <c r="C248" s="35"/>
      <c r="D248" s="220" t="s">
        <v>133</v>
      </c>
      <c r="E248" s="35"/>
      <c r="F248" s="221" t="s">
        <v>353</v>
      </c>
      <c r="G248" s="35"/>
      <c r="H248" s="35"/>
      <c r="I248" s="121"/>
      <c r="J248" s="35"/>
      <c r="K248" s="35"/>
      <c r="L248" s="38"/>
      <c r="M248" s="222"/>
      <c r="N248" s="223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133</v>
      </c>
      <c r="AU248" s="16" t="s">
        <v>87</v>
      </c>
    </row>
    <row r="249" spans="1:65" s="2" customFormat="1" ht="21.75" customHeight="1">
      <c r="A249" s="33"/>
      <c r="B249" s="34"/>
      <c r="C249" s="207" t="s">
        <v>354</v>
      </c>
      <c r="D249" s="207" t="s">
        <v>126</v>
      </c>
      <c r="E249" s="208" t="s">
        <v>355</v>
      </c>
      <c r="F249" s="209" t="s">
        <v>356</v>
      </c>
      <c r="G249" s="210" t="s">
        <v>148</v>
      </c>
      <c r="H249" s="211">
        <v>4</v>
      </c>
      <c r="I249" s="212"/>
      <c r="J249" s="213">
        <f>ROUND(I249*H249,2)</f>
        <v>0</v>
      </c>
      <c r="K249" s="209" t="s">
        <v>130</v>
      </c>
      <c r="L249" s="38"/>
      <c r="M249" s="214" t="s">
        <v>1</v>
      </c>
      <c r="N249" s="215" t="s">
        <v>42</v>
      </c>
      <c r="O249" s="70"/>
      <c r="P249" s="216">
        <f>O249*H249</f>
        <v>0</v>
      </c>
      <c r="Q249" s="216">
        <v>0</v>
      </c>
      <c r="R249" s="216">
        <f>Q249*H249</f>
        <v>0</v>
      </c>
      <c r="S249" s="216">
        <v>0</v>
      </c>
      <c r="T249" s="217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18" t="s">
        <v>131</v>
      </c>
      <c r="AT249" s="218" t="s">
        <v>126</v>
      </c>
      <c r="AU249" s="218" t="s">
        <v>87</v>
      </c>
      <c r="AY249" s="16" t="s">
        <v>123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16" t="s">
        <v>85</v>
      </c>
      <c r="BK249" s="219">
        <f>ROUND(I249*H249,2)</f>
        <v>0</v>
      </c>
      <c r="BL249" s="16" t="s">
        <v>131</v>
      </c>
      <c r="BM249" s="218" t="s">
        <v>357</v>
      </c>
    </row>
    <row r="250" spans="1:65" s="2" customFormat="1" ht="19.5">
      <c r="A250" s="33"/>
      <c r="B250" s="34"/>
      <c r="C250" s="35"/>
      <c r="D250" s="220" t="s">
        <v>133</v>
      </c>
      <c r="E250" s="35"/>
      <c r="F250" s="221" t="s">
        <v>358</v>
      </c>
      <c r="G250" s="35"/>
      <c r="H250" s="35"/>
      <c r="I250" s="121"/>
      <c r="J250" s="35"/>
      <c r="K250" s="35"/>
      <c r="L250" s="38"/>
      <c r="M250" s="222"/>
      <c r="N250" s="223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133</v>
      </c>
      <c r="AU250" s="16" t="s">
        <v>87</v>
      </c>
    </row>
    <row r="251" spans="1:65" s="2" customFormat="1" ht="21.75" customHeight="1">
      <c r="A251" s="33"/>
      <c r="B251" s="34"/>
      <c r="C251" s="207" t="s">
        <v>359</v>
      </c>
      <c r="D251" s="207" t="s">
        <v>126</v>
      </c>
      <c r="E251" s="208" t="s">
        <v>360</v>
      </c>
      <c r="F251" s="209" t="s">
        <v>361</v>
      </c>
      <c r="G251" s="210" t="s">
        <v>148</v>
      </c>
      <c r="H251" s="211">
        <v>6</v>
      </c>
      <c r="I251" s="212"/>
      <c r="J251" s="213">
        <f>ROUND(I251*H251,2)</f>
        <v>0</v>
      </c>
      <c r="K251" s="209" t="s">
        <v>130</v>
      </c>
      <c r="L251" s="38"/>
      <c r="M251" s="214" t="s">
        <v>1</v>
      </c>
      <c r="N251" s="215" t="s">
        <v>42</v>
      </c>
      <c r="O251" s="70"/>
      <c r="P251" s="216">
        <f>O251*H251</f>
        <v>0</v>
      </c>
      <c r="Q251" s="216">
        <v>0</v>
      </c>
      <c r="R251" s="216">
        <f>Q251*H251</f>
        <v>0</v>
      </c>
      <c r="S251" s="216">
        <v>0</v>
      </c>
      <c r="T251" s="217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18" t="s">
        <v>131</v>
      </c>
      <c r="AT251" s="218" t="s">
        <v>126</v>
      </c>
      <c r="AU251" s="218" t="s">
        <v>87</v>
      </c>
      <c r="AY251" s="16" t="s">
        <v>123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16" t="s">
        <v>85</v>
      </c>
      <c r="BK251" s="219">
        <f>ROUND(I251*H251,2)</f>
        <v>0</v>
      </c>
      <c r="BL251" s="16" t="s">
        <v>131</v>
      </c>
      <c r="BM251" s="218" t="s">
        <v>362</v>
      </c>
    </row>
    <row r="252" spans="1:65" s="2" customFormat="1" ht="19.5">
      <c r="A252" s="33"/>
      <c r="B252" s="34"/>
      <c r="C252" s="35"/>
      <c r="D252" s="220" t="s">
        <v>133</v>
      </c>
      <c r="E252" s="35"/>
      <c r="F252" s="221" t="s">
        <v>363</v>
      </c>
      <c r="G252" s="35"/>
      <c r="H252" s="35"/>
      <c r="I252" s="121"/>
      <c r="J252" s="35"/>
      <c r="K252" s="35"/>
      <c r="L252" s="38"/>
      <c r="M252" s="222"/>
      <c r="N252" s="223"/>
      <c r="O252" s="70"/>
      <c r="P252" s="70"/>
      <c r="Q252" s="70"/>
      <c r="R252" s="70"/>
      <c r="S252" s="70"/>
      <c r="T252" s="71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133</v>
      </c>
      <c r="AU252" s="16" t="s">
        <v>87</v>
      </c>
    </row>
    <row r="253" spans="1:65" s="2" customFormat="1" ht="21.75" customHeight="1">
      <c r="A253" s="33"/>
      <c r="B253" s="34"/>
      <c r="C253" s="207" t="s">
        <v>364</v>
      </c>
      <c r="D253" s="207" t="s">
        <v>126</v>
      </c>
      <c r="E253" s="208" t="s">
        <v>365</v>
      </c>
      <c r="F253" s="209" t="s">
        <v>366</v>
      </c>
      <c r="G253" s="210" t="s">
        <v>148</v>
      </c>
      <c r="H253" s="211">
        <v>12</v>
      </c>
      <c r="I253" s="212"/>
      <c r="J253" s="213">
        <f>ROUND(I253*H253,2)</f>
        <v>0</v>
      </c>
      <c r="K253" s="209" t="s">
        <v>130</v>
      </c>
      <c r="L253" s="38"/>
      <c r="M253" s="214" t="s">
        <v>1</v>
      </c>
      <c r="N253" s="215" t="s">
        <v>42</v>
      </c>
      <c r="O253" s="70"/>
      <c r="P253" s="216">
        <f>O253*H253</f>
        <v>0</v>
      </c>
      <c r="Q253" s="216">
        <v>0</v>
      </c>
      <c r="R253" s="216">
        <f>Q253*H253</f>
        <v>0</v>
      </c>
      <c r="S253" s="216">
        <v>0</v>
      </c>
      <c r="T253" s="217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18" t="s">
        <v>131</v>
      </c>
      <c r="AT253" s="218" t="s">
        <v>126</v>
      </c>
      <c r="AU253" s="218" t="s">
        <v>87</v>
      </c>
      <c r="AY253" s="16" t="s">
        <v>123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16" t="s">
        <v>85</v>
      </c>
      <c r="BK253" s="219">
        <f>ROUND(I253*H253,2)</f>
        <v>0</v>
      </c>
      <c r="BL253" s="16" t="s">
        <v>131</v>
      </c>
      <c r="BM253" s="218" t="s">
        <v>367</v>
      </c>
    </row>
    <row r="254" spans="1:65" s="2" customFormat="1" ht="19.5">
      <c r="A254" s="33"/>
      <c r="B254" s="34"/>
      <c r="C254" s="35"/>
      <c r="D254" s="220" t="s">
        <v>133</v>
      </c>
      <c r="E254" s="35"/>
      <c r="F254" s="221" t="s">
        <v>368</v>
      </c>
      <c r="G254" s="35"/>
      <c r="H254" s="35"/>
      <c r="I254" s="121"/>
      <c r="J254" s="35"/>
      <c r="K254" s="35"/>
      <c r="L254" s="38"/>
      <c r="M254" s="222"/>
      <c r="N254" s="223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133</v>
      </c>
      <c r="AU254" s="16" t="s">
        <v>87</v>
      </c>
    </row>
    <row r="255" spans="1:65" s="2" customFormat="1" ht="21.75" customHeight="1">
      <c r="A255" s="33"/>
      <c r="B255" s="34"/>
      <c r="C255" s="207" t="s">
        <v>369</v>
      </c>
      <c r="D255" s="207" t="s">
        <v>126</v>
      </c>
      <c r="E255" s="208" t="s">
        <v>370</v>
      </c>
      <c r="F255" s="209" t="s">
        <v>371</v>
      </c>
      <c r="G255" s="210" t="s">
        <v>141</v>
      </c>
      <c r="H255" s="211">
        <v>9.6</v>
      </c>
      <c r="I255" s="212"/>
      <c r="J255" s="213">
        <f>ROUND(I255*H255,2)</f>
        <v>0</v>
      </c>
      <c r="K255" s="209" t="s">
        <v>130</v>
      </c>
      <c r="L255" s="38"/>
      <c r="M255" s="214" t="s">
        <v>1</v>
      </c>
      <c r="N255" s="215" t="s">
        <v>42</v>
      </c>
      <c r="O255" s="70"/>
      <c r="P255" s="216">
        <f>O255*H255</f>
        <v>0</v>
      </c>
      <c r="Q255" s="216">
        <v>0</v>
      </c>
      <c r="R255" s="216">
        <f>Q255*H255</f>
        <v>0</v>
      </c>
      <c r="S255" s="216">
        <v>0</v>
      </c>
      <c r="T255" s="217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18" t="s">
        <v>131</v>
      </c>
      <c r="AT255" s="218" t="s">
        <v>126</v>
      </c>
      <c r="AU255" s="218" t="s">
        <v>87</v>
      </c>
      <c r="AY255" s="16" t="s">
        <v>123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16" t="s">
        <v>85</v>
      </c>
      <c r="BK255" s="219">
        <f>ROUND(I255*H255,2)</f>
        <v>0</v>
      </c>
      <c r="BL255" s="16" t="s">
        <v>131</v>
      </c>
      <c r="BM255" s="218" t="s">
        <v>372</v>
      </c>
    </row>
    <row r="256" spans="1:65" s="2" customFormat="1" ht="29.25">
      <c r="A256" s="33"/>
      <c r="B256" s="34"/>
      <c r="C256" s="35"/>
      <c r="D256" s="220" t="s">
        <v>133</v>
      </c>
      <c r="E256" s="35"/>
      <c r="F256" s="221" t="s">
        <v>373</v>
      </c>
      <c r="G256" s="35"/>
      <c r="H256" s="35"/>
      <c r="I256" s="121"/>
      <c r="J256" s="35"/>
      <c r="K256" s="35"/>
      <c r="L256" s="38"/>
      <c r="M256" s="222"/>
      <c r="N256" s="223"/>
      <c r="O256" s="70"/>
      <c r="P256" s="70"/>
      <c r="Q256" s="70"/>
      <c r="R256" s="70"/>
      <c r="S256" s="70"/>
      <c r="T256" s="71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133</v>
      </c>
      <c r="AU256" s="16" t="s">
        <v>87</v>
      </c>
    </row>
    <row r="257" spans="1:65" s="13" customFormat="1">
      <c r="B257" s="225"/>
      <c r="C257" s="226"/>
      <c r="D257" s="220" t="s">
        <v>137</v>
      </c>
      <c r="E257" s="227" t="s">
        <v>1</v>
      </c>
      <c r="F257" s="228" t="s">
        <v>374</v>
      </c>
      <c r="G257" s="226"/>
      <c r="H257" s="229">
        <v>9.6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AT257" s="235" t="s">
        <v>137</v>
      </c>
      <c r="AU257" s="235" t="s">
        <v>87</v>
      </c>
      <c r="AV257" s="13" t="s">
        <v>87</v>
      </c>
      <c r="AW257" s="13" t="s">
        <v>34</v>
      </c>
      <c r="AX257" s="13" t="s">
        <v>85</v>
      </c>
      <c r="AY257" s="235" t="s">
        <v>123</v>
      </c>
    </row>
    <row r="258" spans="1:65" s="2" customFormat="1" ht="21.75" customHeight="1">
      <c r="A258" s="33"/>
      <c r="B258" s="34"/>
      <c r="C258" s="207" t="s">
        <v>375</v>
      </c>
      <c r="D258" s="207" t="s">
        <v>126</v>
      </c>
      <c r="E258" s="208" t="s">
        <v>376</v>
      </c>
      <c r="F258" s="209" t="s">
        <v>377</v>
      </c>
      <c r="G258" s="210" t="s">
        <v>129</v>
      </c>
      <c r="H258" s="211">
        <v>192</v>
      </c>
      <c r="I258" s="212"/>
      <c r="J258" s="213">
        <f>ROUND(I258*H258,2)</f>
        <v>0</v>
      </c>
      <c r="K258" s="209" t="s">
        <v>130</v>
      </c>
      <c r="L258" s="38"/>
      <c r="M258" s="214" t="s">
        <v>1</v>
      </c>
      <c r="N258" s="215" t="s">
        <v>42</v>
      </c>
      <c r="O258" s="70"/>
      <c r="P258" s="216">
        <f>O258*H258</f>
        <v>0</v>
      </c>
      <c r="Q258" s="216">
        <v>0</v>
      </c>
      <c r="R258" s="216">
        <f>Q258*H258</f>
        <v>0</v>
      </c>
      <c r="S258" s="216">
        <v>0</v>
      </c>
      <c r="T258" s="217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18" t="s">
        <v>131</v>
      </c>
      <c r="AT258" s="218" t="s">
        <v>126</v>
      </c>
      <c r="AU258" s="218" t="s">
        <v>87</v>
      </c>
      <c r="AY258" s="16" t="s">
        <v>123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16" t="s">
        <v>85</v>
      </c>
      <c r="BK258" s="219">
        <f>ROUND(I258*H258,2)</f>
        <v>0</v>
      </c>
      <c r="BL258" s="16" t="s">
        <v>131</v>
      </c>
      <c r="BM258" s="218" t="s">
        <v>378</v>
      </c>
    </row>
    <row r="259" spans="1:65" s="2" customFormat="1" ht="29.25">
      <c r="A259" s="33"/>
      <c r="B259" s="34"/>
      <c r="C259" s="35"/>
      <c r="D259" s="220" t="s">
        <v>133</v>
      </c>
      <c r="E259" s="35"/>
      <c r="F259" s="221" t="s">
        <v>379</v>
      </c>
      <c r="G259" s="35"/>
      <c r="H259" s="35"/>
      <c r="I259" s="121"/>
      <c r="J259" s="35"/>
      <c r="K259" s="35"/>
      <c r="L259" s="38"/>
      <c r="M259" s="222"/>
      <c r="N259" s="223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133</v>
      </c>
      <c r="AU259" s="16" t="s">
        <v>87</v>
      </c>
    </row>
    <row r="260" spans="1:65" s="13" customFormat="1">
      <c r="B260" s="225"/>
      <c r="C260" s="226"/>
      <c r="D260" s="220" t="s">
        <v>137</v>
      </c>
      <c r="E260" s="227" t="s">
        <v>1</v>
      </c>
      <c r="F260" s="228" t="s">
        <v>380</v>
      </c>
      <c r="G260" s="226"/>
      <c r="H260" s="229">
        <v>192</v>
      </c>
      <c r="I260" s="230"/>
      <c r="J260" s="226"/>
      <c r="K260" s="226"/>
      <c r="L260" s="231"/>
      <c r="M260" s="232"/>
      <c r="N260" s="233"/>
      <c r="O260" s="233"/>
      <c r="P260" s="233"/>
      <c r="Q260" s="233"/>
      <c r="R260" s="233"/>
      <c r="S260" s="233"/>
      <c r="T260" s="234"/>
      <c r="AT260" s="235" t="s">
        <v>137</v>
      </c>
      <c r="AU260" s="235" t="s">
        <v>87</v>
      </c>
      <c r="AV260" s="13" t="s">
        <v>87</v>
      </c>
      <c r="AW260" s="13" t="s">
        <v>34</v>
      </c>
      <c r="AX260" s="13" t="s">
        <v>85</v>
      </c>
      <c r="AY260" s="235" t="s">
        <v>123</v>
      </c>
    </row>
    <row r="261" spans="1:65" s="2" customFormat="1" ht="21.75" customHeight="1">
      <c r="A261" s="33"/>
      <c r="B261" s="34"/>
      <c r="C261" s="207" t="s">
        <v>381</v>
      </c>
      <c r="D261" s="207" t="s">
        <v>126</v>
      </c>
      <c r="E261" s="208" t="s">
        <v>382</v>
      </c>
      <c r="F261" s="209" t="s">
        <v>383</v>
      </c>
      <c r="G261" s="210" t="s">
        <v>148</v>
      </c>
      <c r="H261" s="211">
        <v>3</v>
      </c>
      <c r="I261" s="212"/>
      <c r="J261" s="213">
        <f>ROUND(I261*H261,2)</f>
        <v>0</v>
      </c>
      <c r="K261" s="209" t="s">
        <v>130</v>
      </c>
      <c r="L261" s="38"/>
      <c r="M261" s="214" t="s">
        <v>1</v>
      </c>
      <c r="N261" s="215" t="s">
        <v>42</v>
      </c>
      <c r="O261" s="70"/>
      <c r="P261" s="216">
        <f>O261*H261</f>
        <v>0</v>
      </c>
      <c r="Q261" s="216">
        <v>0</v>
      </c>
      <c r="R261" s="216">
        <f>Q261*H261</f>
        <v>0</v>
      </c>
      <c r="S261" s="216">
        <v>0</v>
      </c>
      <c r="T261" s="217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18" t="s">
        <v>131</v>
      </c>
      <c r="AT261" s="218" t="s">
        <v>126</v>
      </c>
      <c r="AU261" s="218" t="s">
        <v>87</v>
      </c>
      <c r="AY261" s="16" t="s">
        <v>123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16" t="s">
        <v>85</v>
      </c>
      <c r="BK261" s="219">
        <f>ROUND(I261*H261,2)</f>
        <v>0</v>
      </c>
      <c r="BL261" s="16" t="s">
        <v>131</v>
      </c>
      <c r="BM261" s="218" t="s">
        <v>384</v>
      </c>
    </row>
    <row r="262" spans="1:65" s="2" customFormat="1" ht="19.5">
      <c r="A262" s="33"/>
      <c r="B262" s="34"/>
      <c r="C262" s="35"/>
      <c r="D262" s="220" t="s">
        <v>133</v>
      </c>
      <c r="E262" s="35"/>
      <c r="F262" s="221" t="s">
        <v>385</v>
      </c>
      <c r="G262" s="35"/>
      <c r="H262" s="35"/>
      <c r="I262" s="121"/>
      <c r="J262" s="35"/>
      <c r="K262" s="35"/>
      <c r="L262" s="38"/>
      <c r="M262" s="222"/>
      <c r="N262" s="223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133</v>
      </c>
      <c r="AU262" s="16" t="s">
        <v>87</v>
      </c>
    </row>
    <row r="263" spans="1:65" s="2" customFormat="1" ht="19.5">
      <c r="A263" s="33"/>
      <c r="B263" s="34"/>
      <c r="C263" s="35"/>
      <c r="D263" s="220" t="s">
        <v>135</v>
      </c>
      <c r="E263" s="35"/>
      <c r="F263" s="224" t="s">
        <v>386</v>
      </c>
      <c r="G263" s="35"/>
      <c r="H263" s="35"/>
      <c r="I263" s="121"/>
      <c r="J263" s="35"/>
      <c r="K263" s="35"/>
      <c r="L263" s="38"/>
      <c r="M263" s="222"/>
      <c r="N263" s="223"/>
      <c r="O263" s="70"/>
      <c r="P263" s="70"/>
      <c r="Q263" s="70"/>
      <c r="R263" s="70"/>
      <c r="S263" s="70"/>
      <c r="T263" s="71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135</v>
      </c>
      <c r="AU263" s="16" t="s">
        <v>87</v>
      </c>
    </row>
    <row r="264" spans="1:65" s="2" customFormat="1" ht="21.75" customHeight="1">
      <c r="A264" s="33"/>
      <c r="B264" s="34"/>
      <c r="C264" s="207" t="s">
        <v>387</v>
      </c>
      <c r="D264" s="207" t="s">
        <v>126</v>
      </c>
      <c r="E264" s="208" t="s">
        <v>388</v>
      </c>
      <c r="F264" s="209" t="s">
        <v>389</v>
      </c>
      <c r="G264" s="210" t="s">
        <v>148</v>
      </c>
      <c r="H264" s="211">
        <v>3</v>
      </c>
      <c r="I264" s="212"/>
      <c r="J264" s="213">
        <f>ROUND(I264*H264,2)</f>
        <v>0</v>
      </c>
      <c r="K264" s="209" t="s">
        <v>130</v>
      </c>
      <c r="L264" s="38"/>
      <c r="M264" s="214" t="s">
        <v>1</v>
      </c>
      <c r="N264" s="215" t="s">
        <v>42</v>
      </c>
      <c r="O264" s="70"/>
      <c r="P264" s="216">
        <f>O264*H264</f>
        <v>0</v>
      </c>
      <c r="Q264" s="216">
        <v>0</v>
      </c>
      <c r="R264" s="216">
        <f>Q264*H264</f>
        <v>0</v>
      </c>
      <c r="S264" s="216">
        <v>0</v>
      </c>
      <c r="T264" s="217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18" t="s">
        <v>131</v>
      </c>
      <c r="AT264" s="218" t="s">
        <v>126</v>
      </c>
      <c r="AU264" s="218" t="s">
        <v>87</v>
      </c>
      <c r="AY264" s="16" t="s">
        <v>123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16" t="s">
        <v>85</v>
      </c>
      <c r="BK264" s="219">
        <f>ROUND(I264*H264,2)</f>
        <v>0</v>
      </c>
      <c r="BL264" s="16" t="s">
        <v>131</v>
      </c>
      <c r="BM264" s="218" t="s">
        <v>390</v>
      </c>
    </row>
    <row r="265" spans="1:65" s="2" customFormat="1" ht="19.5">
      <c r="A265" s="33"/>
      <c r="B265" s="34"/>
      <c r="C265" s="35"/>
      <c r="D265" s="220" t="s">
        <v>133</v>
      </c>
      <c r="E265" s="35"/>
      <c r="F265" s="221" t="s">
        <v>391</v>
      </c>
      <c r="G265" s="35"/>
      <c r="H265" s="35"/>
      <c r="I265" s="121"/>
      <c r="J265" s="35"/>
      <c r="K265" s="35"/>
      <c r="L265" s="38"/>
      <c r="M265" s="222"/>
      <c r="N265" s="223"/>
      <c r="O265" s="70"/>
      <c r="P265" s="70"/>
      <c r="Q265" s="70"/>
      <c r="R265" s="70"/>
      <c r="S265" s="70"/>
      <c r="T265" s="71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133</v>
      </c>
      <c r="AU265" s="16" t="s">
        <v>87</v>
      </c>
    </row>
    <row r="266" spans="1:65" s="2" customFormat="1" ht="19.5">
      <c r="A266" s="33"/>
      <c r="B266" s="34"/>
      <c r="C266" s="35"/>
      <c r="D266" s="220" t="s">
        <v>135</v>
      </c>
      <c r="E266" s="35"/>
      <c r="F266" s="224" t="s">
        <v>386</v>
      </c>
      <c r="G266" s="35"/>
      <c r="H266" s="35"/>
      <c r="I266" s="121"/>
      <c r="J266" s="35"/>
      <c r="K266" s="35"/>
      <c r="L266" s="38"/>
      <c r="M266" s="222"/>
      <c r="N266" s="223"/>
      <c r="O266" s="70"/>
      <c r="P266" s="70"/>
      <c r="Q266" s="70"/>
      <c r="R266" s="70"/>
      <c r="S266" s="70"/>
      <c r="T266" s="71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135</v>
      </c>
      <c r="AU266" s="16" t="s">
        <v>87</v>
      </c>
    </row>
    <row r="267" spans="1:65" s="2" customFormat="1" ht="21.75" customHeight="1">
      <c r="A267" s="33"/>
      <c r="B267" s="34"/>
      <c r="C267" s="207" t="s">
        <v>392</v>
      </c>
      <c r="D267" s="207" t="s">
        <v>126</v>
      </c>
      <c r="E267" s="208" t="s">
        <v>393</v>
      </c>
      <c r="F267" s="209" t="s">
        <v>394</v>
      </c>
      <c r="G267" s="210" t="s">
        <v>239</v>
      </c>
      <c r="H267" s="211">
        <v>6.5000000000000002E-2</v>
      </c>
      <c r="I267" s="212"/>
      <c r="J267" s="213">
        <f>ROUND(I267*H267,2)</f>
        <v>0</v>
      </c>
      <c r="K267" s="209" t="s">
        <v>130</v>
      </c>
      <c r="L267" s="38"/>
      <c r="M267" s="214" t="s">
        <v>1</v>
      </c>
      <c r="N267" s="215" t="s">
        <v>42</v>
      </c>
      <c r="O267" s="70"/>
      <c r="P267" s="216">
        <f>O267*H267</f>
        <v>0</v>
      </c>
      <c r="Q267" s="216">
        <v>0</v>
      </c>
      <c r="R267" s="216">
        <f>Q267*H267</f>
        <v>0</v>
      </c>
      <c r="S267" s="216">
        <v>0</v>
      </c>
      <c r="T267" s="217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18" t="s">
        <v>131</v>
      </c>
      <c r="AT267" s="218" t="s">
        <v>126</v>
      </c>
      <c r="AU267" s="218" t="s">
        <v>87</v>
      </c>
      <c r="AY267" s="16" t="s">
        <v>123</v>
      </c>
      <c r="BE267" s="219">
        <f>IF(N267="základní",J267,0)</f>
        <v>0</v>
      </c>
      <c r="BF267" s="219">
        <f>IF(N267="snížená",J267,0)</f>
        <v>0</v>
      </c>
      <c r="BG267" s="219">
        <f>IF(N267="zákl. přenesená",J267,0)</f>
        <v>0</v>
      </c>
      <c r="BH267" s="219">
        <f>IF(N267="sníž. přenesená",J267,0)</f>
        <v>0</v>
      </c>
      <c r="BI267" s="219">
        <f>IF(N267="nulová",J267,0)</f>
        <v>0</v>
      </c>
      <c r="BJ267" s="16" t="s">
        <v>85</v>
      </c>
      <c r="BK267" s="219">
        <f>ROUND(I267*H267,2)</f>
        <v>0</v>
      </c>
      <c r="BL267" s="16" t="s">
        <v>131</v>
      </c>
      <c r="BM267" s="218" t="s">
        <v>395</v>
      </c>
    </row>
    <row r="268" spans="1:65" s="2" customFormat="1" ht="29.25">
      <c r="A268" s="33"/>
      <c r="B268" s="34"/>
      <c r="C268" s="35"/>
      <c r="D268" s="220" t="s">
        <v>133</v>
      </c>
      <c r="E268" s="35"/>
      <c r="F268" s="221" t="s">
        <v>396</v>
      </c>
      <c r="G268" s="35"/>
      <c r="H268" s="35"/>
      <c r="I268" s="121"/>
      <c r="J268" s="35"/>
      <c r="K268" s="35"/>
      <c r="L268" s="38"/>
      <c r="M268" s="222"/>
      <c r="N268" s="223"/>
      <c r="O268" s="70"/>
      <c r="P268" s="70"/>
      <c r="Q268" s="70"/>
      <c r="R268" s="70"/>
      <c r="S268" s="70"/>
      <c r="T268" s="71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133</v>
      </c>
      <c r="AU268" s="16" t="s">
        <v>87</v>
      </c>
    </row>
    <row r="269" spans="1:65" s="2" customFormat="1" ht="21.75" customHeight="1">
      <c r="A269" s="33"/>
      <c r="B269" s="34"/>
      <c r="C269" s="207" t="s">
        <v>397</v>
      </c>
      <c r="D269" s="207" t="s">
        <v>126</v>
      </c>
      <c r="E269" s="208" t="s">
        <v>398</v>
      </c>
      <c r="F269" s="209" t="s">
        <v>399</v>
      </c>
      <c r="G269" s="210" t="s">
        <v>239</v>
      </c>
      <c r="H269" s="211">
        <v>6.0000000000000001E-3</v>
      </c>
      <c r="I269" s="212"/>
      <c r="J269" s="213">
        <f>ROUND(I269*H269,2)</f>
        <v>0</v>
      </c>
      <c r="K269" s="209" t="s">
        <v>130</v>
      </c>
      <c r="L269" s="38"/>
      <c r="M269" s="214" t="s">
        <v>1</v>
      </c>
      <c r="N269" s="215" t="s">
        <v>42</v>
      </c>
      <c r="O269" s="70"/>
      <c r="P269" s="216">
        <f>O269*H269</f>
        <v>0</v>
      </c>
      <c r="Q269" s="216">
        <v>0</v>
      </c>
      <c r="R269" s="216">
        <f>Q269*H269</f>
        <v>0</v>
      </c>
      <c r="S269" s="216">
        <v>0</v>
      </c>
      <c r="T269" s="217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18" t="s">
        <v>131</v>
      </c>
      <c r="AT269" s="218" t="s">
        <v>126</v>
      </c>
      <c r="AU269" s="218" t="s">
        <v>87</v>
      </c>
      <c r="AY269" s="16" t="s">
        <v>123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16" t="s">
        <v>85</v>
      </c>
      <c r="BK269" s="219">
        <f>ROUND(I269*H269,2)</f>
        <v>0</v>
      </c>
      <c r="BL269" s="16" t="s">
        <v>131</v>
      </c>
      <c r="BM269" s="218" t="s">
        <v>400</v>
      </c>
    </row>
    <row r="270" spans="1:65" s="2" customFormat="1" ht="29.25">
      <c r="A270" s="33"/>
      <c r="B270" s="34"/>
      <c r="C270" s="35"/>
      <c r="D270" s="220" t="s">
        <v>133</v>
      </c>
      <c r="E270" s="35"/>
      <c r="F270" s="221" t="s">
        <v>401</v>
      </c>
      <c r="G270" s="35"/>
      <c r="H270" s="35"/>
      <c r="I270" s="121"/>
      <c r="J270" s="35"/>
      <c r="K270" s="35"/>
      <c r="L270" s="38"/>
      <c r="M270" s="222"/>
      <c r="N270" s="223"/>
      <c r="O270" s="70"/>
      <c r="P270" s="70"/>
      <c r="Q270" s="70"/>
      <c r="R270" s="70"/>
      <c r="S270" s="70"/>
      <c r="T270" s="7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133</v>
      </c>
      <c r="AU270" s="16" t="s">
        <v>87</v>
      </c>
    </row>
    <row r="271" spans="1:65" s="2" customFormat="1" ht="21.75" customHeight="1">
      <c r="A271" s="33"/>
      <c r="B271" s="34"/>
      <c r="C271" s="207" t="s">
        <v>402</v>
      </c>
      <c r="D271" s="207" t="s">
        <v>126</v>
      </c>
      <c r="E271" s="208" t="s">
        <v>403</v>
      </c>
      <c r="F271" s="209" t="s">
        <v>404</v>
      </c>
      <c r="G271" s="210" t="s">
        <v>239</v>
      </c>
      <c r="H271" s="211">
        <v>1.0999999999999999E-2</v>
      </c>
      <c r="I271" s="212"/>
      <c r="J271" s="213">
        <f>ROUND(I271*H271,2)</f>
        <v>0</v>
      </c>
      <c r="K271" s="209" t="s">
        <v>130</v>
      </c>
      <c r="L271" s="38"/>
      <c r="M271" s="214" t="s">
        <v>1</v>
      </c>
      <c r="N271" s="215" t="s">
        <v>42</v>
      </c>
      <c r="O271" s="70"/>
      <c r="P271" s="216">
        <f>O271*H271</f>
        <v>0</v>
      </c>
      <c r="Q271" s="216">
        <v>0</v>
      </c>
      <c r="R271" s="216">
        <f>Q271*H271</f>
        <v>0</v>
      </c>
      <c r="S271" s="216">
        <v>0</v>
      </c>
      <c r="T271" s="217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18" t="s">
        <v>131</v>
      </c>
      <c r="AT271" s="218" t="s">
        <v>126</v>
      </c>
      <c r="AU271" s="218" t="s">
        <v>87</v>
      </c>
      <c r="AY271" s="16" t="s">
        <v>123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16" t="s">
        <v>85</v>
      </c>
      <c r="BK271" s="219">
        <f>ROUND(I271*H271,2)</f>
        <v>0</v>
      </c>
      <c r="BL271" s="16" t="s">
        <v>131</v>
      </c>
      <c r="BM271" s="218" t="s">
        <v>405</v>
      </c>
    </row>
    <row r="272" spans="1:65" s="2" customFormat="1" ht="29.25">
      <c r="A272" s="33"/>
      <c r="B272" s="34"/>
      <c r="C272" s="35"/>
      <c r="D272" s="220" t="s">
        <v>133</v>
      </c>
      <c r="E272" s="35"/>
      <c r="F272" s="221" t="s">
        <v>406</v>
      </c>
      <c r="G272" s="35"/>
      <c r="H272" s="35"/>
      <c r="I272" s="121"/>
      <c r="J272" s="35"/>
      <c r="K272" s="35"/>
      <c r="L272" s="38"/>
      <c r="M272" s="222"/>
      <c r="N272" s="223"/>
      <c r="O272" s="70"/>
      <c r="P272" s="70"/>
      <c r="Q272" s="70"/>
      <c r="R272" s="70"/>
      <c r="S272" s="70"/>
      <c r="T272" s="71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133</v>
      </c>
      <c r="AU272" s="16" t="s">
        <v>87</v>
      </c>
    </row>
    <row r="273" spans="1:65" s="2" customFormat="1" ht="21.75" customHeight="1">
      <c r="A273" s="33"/>
      <c r="B273" s="34"/>
      <c r="C273" s="207" t="s">
        <v>407</v>
      </c>
      <c r="D273" s="207" t="s">
        <v>126</v>
      </c>
      <c r="E273" s="208" t="s">
        <v>408</v>
      </c>
      <c r="F273" s="209" t="s">
        <v>409</v>
      </c>
      <c r="G273" s="210" t="s">
        <v>167</v>
      </c>
      <c r="H273" s="211">
        <v>131.43</v>
      </c>
      <c r="I273" s="212"/>
      <c r="J273" s="213">
        <f>ROUND(I273*H273,2)</f>
        <v>0</v>
      </c>
      <c r="K273" s="209" t="s">
        <v>130</v>
      </c>
      <c r="L273" s="38"/>
      <c r="M273" s="214" t="s">
        <v>1</v>
      </c>
      <c r="N273" s="215" t="s">
        <v>42</v>
      </c>
      <c r="O273" s="70"/>
      <c r="P273" s="216">
        <f>O273*H273</f>
        <v>0</v>
      </c>
      <c r="Q273" s="216">
        <v>0</v>
      </c>
      <c r="R273" s="216">
        <f>Q273*H273</f>
        <v>0</v>
      </c>
      <c r="S273" s="216">
        <v>0</v>
      </c>
      <c r="T273" s="217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18" t="s">
        <v>131</v>
      </c>
      <c r="AT273" s="218" t="s">
        <v>126</v>
      </c>
      <c r="AU273" s="218" t="s">
        <v>87</v>
      </c>
      <c r="AY273" s="16" t="s">
        <v>123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16" t="s">
        <v>85</v>
      </c>
      <c r="BK273" s="219">
        <f>ROUND(I273*H273,2)</f>
        <v>0</v>
      </c>
      <c r="BL273" s="16" t="s">
        <v>131</v>
      </c>
      <c r="BM273" s="218" t="s">
        <v>410</v>
      </c>
    </row>
    <row r="274" spans="1:65" s="2" customFormat="1" ht="19.5">
      <c r="A274" s="33"/>
      <c r="B274" s="34"/>
      <c r="C274" s="35"/>
      <c r="D274" s="220" t="s">
        <v>133</v>
      </c>
      <c r="E274" s="35"/>
      <c r="F274" s="221" t="s">
        <v>411</v>
      </c>
      <c r="G274" s="35"/>
      <c r="H274" s="35"/>
      <c r="I274" s="121"/>
      <c r="J274" s="35"/>
      <c r="K274" s="35"/>
      <c r="L274" s="38"/>
      <c r="M274" s="222"/>
      <c r="N274" s="223"/>
      <c r="O274" s="70"/>
      <c r="P274" s="70"/>
      <c r="Q274" s="70"/>
      <c r="R274" s="70"/>
      <c r="S274" s="70"/>
      <c r="T274" s="7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133</v>
      </c>
      <c r="AU274" s="16" t="s">
        <v>87</v>
      </c>
    </row>
    <row r="275" spans="1:65" s="2" customFormat="1" ht="19.5">
      <c r="A275" s="33"/>
      <c r="B275" s="34"/>
      <c r="C275" s="35"/>
      <c r="D275" s="220" t="s">
        <v>135</v>
      </c>
      <c r="E275" s="35"/>
      <c r="F275" s="224" t="s">
        <v>252</v>
      </c>
      <c r="G275" s="35"/>
      <c r="H275" s="35"/>
      <c r="I275" s="121"/>
      <c r="J275" s="35"/>
      <c r="K275" s="35"/>
      <c r="L275" s="38"/>
      <c r="M275" s="222"/>
      <c r="N275" s="223"/>
      <c r="O275" s="70"/>
      <c r="P275" s="70"/>
      <c r="Q275" s="70"/>
      <c r="R275" s="70"/>
      <c r="S275" s="70"/>
      <c r="T275" s="71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135</v>
      </c>
      <c r="AU275" s="16" t="s">
        <v>87</v>
      </c>
    </row>
    <row r="276" spans="1:65" s="13" customFormat="1">
      <c r="B276" s="225"/>
      <c r="C276" s="226"/>
      <c r="D276" s="220" t="s">
        <v>137</v>
      </c>
      <c r="E276" s="227" t="s">
        <v>1</v>
      </c>
      <c r="F276" s="228" t="s">
        <v>412</v>
      </c>
      <c r="G276" s="226"/>
      <c r="H276" s="229">
        <v>131.43</v>
      </c>
      <c r="I276" s="230"/>
      <c r="J276" s="226"/>
      <c r="K276" s="226"/>
      <c r="L276" s="231"/>
      <c r="M276" s="232"/>
      <c r="N276" s="233"/>
      <c r="O276" s="233"/>
      <c r="P276" s="233"/>
      <c r="Q276" s="233"/>
      <c r="R276" s="233"/>
      <c r="S276" s="233"/>
      <c r="T276" s="234"/>
      <c r="AT276" s="235" t="s">
        <v>137</v>
      </c>
      <c r="AU276" s="235" t="s">
        <v>87</v>
      </c>
      <c r="AV276" s="13" t="s">
        <v>87</v>
      </c>
      <c r="AW276" s="13" t="s">
        <v>34</v>
      </c>
      <c r="AX276" s="13" t="s">
        <v>85</v>
      </c>
      <c r="AY276" s="235" t="s">
        <v>123</v>
      </c>
    </row>
    <row r="277" spans="1:65" s="2" customFormat="1" ht="21.75" customHeight="1">
      <c r="A277" s="33"/>
      <c r="B277" s="34"/>
      <c r="C277" s="207" t="s">
        <v>413</v>
      </c>
      <c r="D277" s="207" t="s">
        <v>126</v>
      </c>
      <c r="E277" s="208" t="s">
        <v>414</v>
      </c>
      <c r="F277" s="209" t="s">
        <v>415</v>
      </c>
      <c r="G277" s="210" t="s">
        <v>141</v>
      </c>
      <c r="H277" s="211">
        <v>8.5</v>
      </c>
      <c r="I277" s="212"/>
      <c r="J277" s="213">
        <f>ROUND(I277*H277,2)</f>
        <v>0</v>
      </c>
      <c r="K277" s="209" t="s">
        <v>130</v>
      </c>
      <c r="L277" s="38"/>
      <c r="M277" s="214" t="s">
        <v>1</v>
      </c>
      <c r="N277" s="215" t="s">
        <v>42</v>
      </c>
      <c r="O277" s="70"/>
      <c r="P277" s="216">
        <f>O277*H277</f>
        <v>0</v>
      </c>
      <c r="Q277" s="216">
        <v>0</v>
      </c>
      <c r="R277" s="216">
        <f>Q277*H277</f>
        <v>0</v>
      </c>
      <c r="S277" s="216">
        <v>0</v>
      </c>
      <c r="T277" s="217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18" t="s">
        <v>131</v>
      </c>
      <c r="AT277" s="218" t="s">
        <v>126</v>
      </c>
      <c r="AU277" s="218" t="s">
        <v>87</v>
      </c>
      <c r="AY277" s="16" t="s">
        <v>123</v>
      </c>
      <c r="BE277" s="219">
        <f>IF(N277="základní",J277,0)</f>
        <v>0</v>
      </c>
      <c r="BF277" s="219">
        <f>IF(N277="snížená",J277,0)</f>
        <v>0</v>
      </c>
      <c r="BG277" s="219">
        <f>IF(N277="zákl. přenesená",J277,0)</f>
        <v>0</v>
      </c>
      <c r="BH277" s="219">
        <f>IF(N277="sníž. přenesená",J277,0)</f>
        <v>0</v>
      </c>
      <c r="BI277" s="219">
        <f>IF(N277="nulová",J277,0)</f>
        <v>0</v>
      </c>
      <c r="BJ277" s="16" t="s">
        <v>85</v>
      </c>
      <c r="BK277" s="219">
        <f>ROUND(I277*H277,2)</f>
        <v>0</v>
      </c>
      <c r="BL277" s="16" t="s">
        <v>131</v>
      </c>
      <c r="BM277" s="218" t="s">
        <v>416</v>
      </c>
    </row>
    <row r="278" spans="1:65" s="2" customFormat="1" ht="19.5">
      <c r="A278" s="33"/>
      <c r="B278" s="34"/>
      <c r="C278" s="35"/>
      <c r="D278" s="220" t="s">
        <v>133</v>
      </c>
      <c r="E278" s="35"/>
      <c r="F278" s="221" t="s">
        <v>417</v>
      </c>
      <c r="G278" s="35"/>
      <c r="H278" s="35"/>
      <c r="I278" s="121"/>
      <c r="J278" s="35"/>
      <c r="K278" s="35"/>
      <c r="L278" s="38"/>
      <c r="M278" s="222"/>
      <c r="N278" s="223"/>
      <c r="O278" s="70"/>
      <c r="P278" s="70"/>
      <c r="Q278" s="70"/>
      <c r="R278" s="70"/>
      <c r="S278" s="70"/>
      <c r="T278" s="71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133</v>
      </c>
      <c r="AU278" s="16" t="s">
        <v>87</v>
      </c>
    </row>
    <row r="279" spans="1:65" s="13" customFormat="1">
      <c r="B279" s="225"/>
      <c r="C279" s="226"/>
      <c r="D279" s="220" t="s">
        <v>137</v>
      </c>
      <c r="E279" s="227" t="s">
        <v>1</v>
      </c>
      <c r="F279" s="228" t="s">
        <v>418</v>
      </c>
      <c r="G279" s="226"/>
      <c r="H279" s="229">
        <v>8.5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AT279" s="235" t="s">
        <v>137</v>
      </c>
      <c r="AU279" s="235" t="s">
        <v>87</v>
      </c>
      <c r="AV279" s="13" t="s">
        <v>87</v>
      </c>
      <c r="AW279" s="13" t="s">
        <v>34</v>
      </c>
      <c r="AX279" s="13" t="s">
        <v>85</v>
      </c>
      <c r="AY279" s="235" t="s">
        <v>123</v>
      </c>
    </row>
    <row r="280" spans="1:65" s="2" customFormat="1" ht="16.5" customHeight="1">
      <c r="A280" s="33"/>
      <c r="B280" s="34"/>
      <c r="C280" s="207" t="s">
        <v>419</v>
      </c>
      <c r="D280" s="207" t="s">
        <v>126</v>
      </c>
      <c r="E280" s="208" t="s">
        <v>420</v>
      </c>
      <c r="F280" s="209" t="s">
        <v>421</v>
      </c>
      <c r="G280" s="210" t="s">
        <v>129</v>
      </c>
      <c r="H280" s="211">
        <v>161.5</v>
      </c>
      <c r="I280" s="212"/>
      <c r="J280" s="213">
        <f>ROUND(I280*H280,2)</f>
        <v>0</v>
      </c>
      <c r="K280" s="209" t="s">
        <v>1</v>
      </c>
      <c r="L280" s="38"/>
      <c r="M280" s="214" t="s">
        <v>1</v>
      </c>
      <c r="N280" s="215" t="s">
        <v>42</v>
      </c>
      <c r="O280" s="70"/>
      <c r="P280" s="216">
        <f>O280*H280</f>
        <v>0</v>
      </c>
      <c r="Q280" s="216">
        <v>0</v>
      </c>
      <c r="R280" s="216">
        <f>Q280*H280</f>
        <v>0</v>
      </c>
      <c r="S280" s="216">
        <v>0</v>
      </c>
      <c r="T280" s="217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18" t="s">
        <v>131</v>
      </c>
      <c r="AT280" s="218" t="s">
        <v>126</v>
      </c>
      <c r="AU280" s="218" t="s">
        <v>87</v>
      </c>
      <c r="AY280" s="16" t="s">
        <v>123</v>
      </c>
      <c r="BE280" s="219">
        <f>IF(N280="základní",J280,0)</f>
        <v>0</v>
      </c>
      <c r="BF280" s="219">
        <f>IF(N280="snížená",J280,0)</f>
        <v>0</v>
      </c>
      <c r="BG280" s="219">
        <f>IF(N280="zákl. přenesená",J280,0)</f>
        <v>0</v>
      </c>
      <c r="BH280" s="219">
        <f>IF(N280="sníž. přenesená",J280,0)</f>
        <v>0</v>
      </c>
      <c r="BI280" s="219">
        <f>IF(N280="nulová",J280,0)</f>
        <v>0</v>
      </c>
      <c r="BJ280" s="16" t="s">
        <v>85</v>
      </c>
      <c r="BK280" s="219">
        <f>ROUND(I280*H280,2)</f>
        <v>0</v>
      </c>
      <c r="BL280" s="16" t="s">
        <v>131</v>
      </c>
      <c r="BM280" s="218" t="s">
        <v>422</v>
      </c>
    </row>
    <row r="281" spans="1:65" s="2" customFormat="1">
      <c r="A281" s="33"/>
      <c r="B281" s="34"/>
      <c r="C281" s="35"/>
      <c r="D281" s="220" t="s">
        <v>133</v>
      </c>
      <c r="E281" s="35"/>
      <c r="F281" s="221" t="s">
        <v>421</v>
      </c>
      <c r="G281" s="35"/>
      <c r="H281" s="35"/>
      <c r="I281" s="121"/>
      <c r="J281" s="35"/>
      <c r="K281" s="35"/>
      <c r="L281" s="38"/>
      <c r="M281" s="222"/>
      <c r="N281" s="223"/>
      <c r="O281" s="70"/>
      <c r="P281" s="70"/>
      <c r="Q281" s="70"/>
      <c r="R281" s="70"/>
      <c r="S281" s="70"/>
      <c r="T281" s="71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133</v>
      </c>
      <c r="AU281" s="16" t="s">
        <v>87</v>
      </c>
    </row>
    <row r="282" spans="1:65" s="13" customFormat="1">
      <c r="B282" s="225"/>
      <c r="C282" s="226"/>
      <c r="D282" s="220" t="s">
        <v>137</v>
      </c>
      <c r="E282" s="227" t="s">
        <v>1</v>
      </c>
      <c r="F282" s="228" t="s">
        <v>423</v>
      </c>
      <c r="G282" s="226"/>
      <c r="H282" s="229">
        <v>161.5</v>
      </c>
      <c r="I282" s="230"/>
      <c r="J282" s="226"/>
      <c r="K282" s="226"/>
      <c r="L282" s="231"/>
      <c r="M282" s="232"/>
      <c r="N282" s="233"/>
      <c r="O282" s="233"/>
      <c r="P282" s="233"/>
      <c r="Q282" s="233"/>
      <c r="R282" s="233"/>
      <c r="S282" s="233"/>
      <c r="T282" s="234"/>
      <c r="AT282" s="235" t="s">
        <v>137</v>
      </c>
      <c r="AU282" s="235" t="s">
        <v>87</v>
      </c>
      <c r="AV282" s="13" t="s">
        <v>87</v>
      </c>
      <c r="AW282" s="13" t="s">
        <v>34</v>
      </c>
      <c r="AX282" s="13" t="s">
        <v>85</v>
      </c>
      <c r="AY282" s="235" t="s">
        <v>123</v>
      </c>
    </row>
    <row r="283" spans="1:65" s="2" customFormat="1" ht="21.75" customHeight="1">
      <c r="A283" s="33"/>
      <c r="B283" s="34"/>
      <c r="C283" s="207" t="s">
        <v>424</v>
      </c>
      <c r="D283" s="207" t="s">
        <v>126</v>
      </c>
      <c r="E283" s="208" t="s">
        <v>425</v>
      </c>
      <c r="F283" s="209" t="s">
        <v>426</v>
      </c>
      <c r="G283" s="210" t="s">
        <v>167</v>
      </c>
      <c r="H283" s="211">
        <v>4.5</v>
      </c>
      <c r="I283" s="212"/>
      <c r="J283" s="213">
        <f>ROUND(I283*H283,2)</f>
        <v>0</v>
      </c>
      <c r="K283" s="209" t="s">
        <v>130</v>
      </c>
      <c r="L283" s="38"/>
      <c r="M283" s="214" t="s">
        <v>1</v>
      </c>
      <c r="N283" s="215" t="s">
        <v>42</v>
      </c>
      <c r="O283" s="70"/>
      <c r="P283" s="216">
        <f>O283*H283</f>
        <v>0</v>
      </c>
      <c r="Q283" s="216">
        <v>0</v>
      </c>
      <c r="R283" s="216">
        <f>Q283*H283</f>
        <v>0</v>
      </c>
      <c r="S283" s="216">
        <v>0</v>
      </c>
      <c r="T283" s="217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18" t="s">
        <v>131</v>
      </c>
      <c r="AT283" s="218" t="s">
        <v>126</v>
      </c>
      <c r="AU283" s="218" t="s">
        <v>87</v>
      </c>
      <c r="AY283" s="16" t="s">
        <v>123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16" t="s">
        <v>85</v>
      </c>
      <c r="BK283" s="219">
        <f>ROUND(I283*H283,2)</f>
        <v>0</v>
      </c>
      <c r="BL283" s="16" t="s">
        <v>131</v>
      </c>
      <c r="BM283" s="218" t="s">
        <v>427</v>
      </c>
    </row>
    <row r="284" spans="1:65" s="2" customFormat="1" ht="29.25">
      <c r="A284" s="33"/>
      <c r="B284" s="34"/>
      <c r="C284" s="35"/>
      <c r="D284" s="220" t="s">
        <v>133</v>
      </c>
      <c r="E284" s="35"/>
      <c r="F284" s="221" t="s">
        <v>428</v>
      </c>
      <c r="G284" s="35"/>
      <c r="H284" s="35"/>
      <c r="I284" s="121"/>
      <c r="J284" s="35"/>
      <c r="K284" s="35"/>
      <c r="L284" s="38"/>
      <c r="M284" s="222"/>
      <c r="N284" s="223"/>
      <c r="O284" s="70"/>
      <c r="P284" s="70"/>
      <c r="Q284" s="70"/>
      <c r="R284" s="70"/>
      <c r="S284" s="70"/>
      <c r="T284" s="71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133</v>
      </c>
      <c r="AU284" s="16" t="s">
        <v>87</v>
      </c>
    </row>
    <row r="285" spans="1:65" s="2" customFormat="1" ht="21.75" customHeight="1">
      <c r="A285" s="33"/>
      <c r="B285" s="34"/>
      <c r="C285" s="207" t="s">
        <v>429</v>
      </c>
      <c r="D285" s="207" t="s">
        <v>126</v>
      </c>
      <c r="E285" s="208" t="s">
        <v>430</v>
      </c>
      <c r="F285" s="209" t="s">
        <v>431</v>
      </c>
      <c r="G285" s="210" t="s">
        <v>167</v>
      </c>
      <c r="H285" s="211">
        <v>85</v>
      </c>
      <c r="I285" s="212"/>
      <c r="J285" s="213">
        <f>ROUND(I285*H285,2)</f>
        <v>0</v>
      </c>
      <c r="K285" s="209" t="s">
        <v>130</v>
      </c>
      <c r="L285" s="38"/>
      <c r="M285" s="214" t="s">
        <v>1</v>
      </c>
      <c r="N285" s="215" t="s">
        <v>42</v>
      </c>
      <c r="O285" s="70"/>
      <c r="P285" s="216">
        <f>O285*H285</f>
        <v>0</v>
      </c>
      <c r="Q285" s="216">
        <v>0</v>
      </c>
      <c r="R285" s="216">
        <f>Q285*H285</f>
        <v>0</v>
      </c>
      <c r="S285" s="216">
        <v>0</v>
      </c>
      <c r="T285" s="217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18" t="s">
        <v>131</v>
      </c>
      <c r="AT285" s="218" t="s">
        <v>126</v>
      </c>
      <c r="AU285" s="218" t="s">
        <v>87</v>
      </c>
      <c r="AY285" s="16" t="s">
        <v>123</v>
      </c>
      <c r="BE285" s="219">
        <f>IF(N285="základní",J285,0)</f>
        <v>0</v>
      </c>
      <c r="BF285" s="219">
        <f>IF(N285="snížená",J285,0)</f>
        <v>0</v>
      </c>
      <c r="BG285" s="219">
        <f>IF(N285="zákl. přenesená",J285,0)</f>
        <v>0</v>
      </c>
      <c r="BH285" s="219">
        <f>IF(N285="sníž. přenesená",J285,0)</f>
        <v>0</v>
      </c>
      <c r="BI285" s="219">
        <f>IF(N285="nulová",J285,0)</f>
        <v>0</v>
      </c>
      <c r="BJ285" s="16" t="s">
        <v>85</v>
      </c>
      <c r="BK285" s="219">
        <f>ROUND(I285*H285,2)</f>
        <v>0</v>
      </c>
      <c r="BL285" s="16" t="s">
        <v>131</v>
      </c>
      <c r="BM285" s="218" t="s">
        <v>432</v>
      </c>
    </row>
    <row r="286" spans="1:65" s="2" customFormat="1" ht="29.25">
      <c r="A286" s="33"/>
      <c r="B286" s="34"/>
      <c r="C286" s="35"/>
      <c r="D286" s="220" t="s">
        <v>133</v>
      </c>
      <c r="E286" s="35"/>
      <c r="F286" s="221" t="s">
        <v>433</v>
      </c>
      <c r="G286" s="35"/>
      <c r="H286" s="35"/>
      <c r="I286" s="121"/>
      <c r="J286" s="35"/>
      <c r="K286" s="35"/>
      <c r="L286" s="38"/>
      <c r="M286" s="222"/>
      <c r="N286" s="223"/>
      <c r="O286" s="70"/>
      <c r="P286" s="70"/>
      <c r="Q286" s="70"/>
      <c r="R286" s="70"/>
      <c r="S286" s="70"/>
      <c r="T286" s="71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133</v>
      </c>
      <c r="AU286" s="16" t="s">
        <v>87</v>
      </c>
    </row>
    <row r="287" spans="1:65" s="2" customFormat="1" ht="16.5" customHeight="1">
      <c r="A287" s="33"/>
      <c r="B287" s="34"/>
      <c r="C287" s="207" t="s">
        <v>434</v>
      </c>
      <c r="D287" s="207" t="s">
        <v>126</v>
      </c>
      <c r="E287" s="208" t="s">
        <v>435</v>
      </c>
      <c r="F287" s="209" t="s">
        <v>436</v>
      </c>
      <c r="G287" s="210" t="s">
        <v>141</v>
      </c>
      <c r="H287" s="211">
        <v>29.75</v>
      </c>
      <c r="I287" s="212"/>
      <c r="J287" s="213">
        <f>ROUND(I287*H287,2)</f>
        <v>0</v>
      </c>
      <c r="K287" s="209" t="s">
        <v>1</v>
      </c>
      <c r="L287" s="38"/>
      <c r="M287" s="214" t="s">
        <v>1</v>
      </c>
      <c r="N287" s="215" t="s">
        <v>42</v>
      </c>
      <c r="O287" s="70"/>
      <c r="P287" s="216">
        <f>O287*H287</f>
        <v>0</v>
      </c>
      <c r="Q287" s="216">
        <v>0</v>
      </c>
      <c r="R287" s="216">
        <f>Q287*H287</f>
        <v>0</v>
      </c>
      <c r="S287" s="216">
        <v>0</v>
      </c>
      <c r="T287" s="217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218" t="s">
        <v>131</v>
      </c>
      <c r="AT287" s="218" t="s">
        <v>126</v>
      </c>
      <c r="AU287" s="218" t="s">
        <v>87</v>
      </c>
      <c r="AY287" s="16" t="s">
        <v>123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16" t="s">
        <v>85</v>
      </c>
      <c r="BK287" s="219">
        <f>ROUND(I287*H287,2)</f>
        <v>0</v>
      </c>
      <c r="BL287" s="16" t="s">
        <v>131</v>
      </c>
      <c r="BM287" s="218" t="s">
        <v>437</v>
      </c>
    </row>
    <row r="288" spans="1:65" s="2" customFormat="1">
      <c r="A288" s="33"/>
      <c r="B288" s="34"/>
      <c r="C288" s="35"/>
      <c r="D288" s="220" t="s">
        <v>133</v>
      </c>
      <c r="E288" s="35"/>
      <c r="F288" s="221" t="s">
        <v>436</v>
      </c>
      <c r="G288" s="35"/>
      <c r="H288" s="35"/>
      <c r="I288" s="121"/>
      <c r="J288" s="35"/>
      <c r="K288" s="35"/>
      <c r="L288" s="38"/>
      <c r="M288" s="222"/>
      <c r="N288" s="223"/>
      <c r="O288" s="70"/>
      <c r="P288" s="70"/>
      <c r="Q288" s="70"/>
      <c r="R288" s="70"/>
      <c r="S288" s="70"/>
      <c r="T288" s="71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6" t="s">
        <v>133</v>
      </c>
      <c r="AU288" s="16" t="s">
        <v>87</v>
      </c>
    </row>
    <row r="289" spans="1:65" s="13" customFormat="1">
      <c r="B289" s="225"/>
      <c r="C289" s="226"/>
      <c r="D289" s="220" t="s">
        <v>137</v>
      </c>
      <c r="E289" s="227" t="s">
        <v>1</v>
      </c>
      <c r="F289" s="228" t="s">
        <v>438</v>
      </c>
      <c r="G289" s="226"/>
      <c r="H289" s="229">
        <v>29.75</v>
      </c>
      <c r="I289" s="230"/>
      <c r="J289" s="226"/>
      <c r="K289" s="226"/>
      <c r="L289" s="231"/>
      <c r="M289" s="232"/>
      <c r="N289" s="233"/>
      <c r="O289" s="233"/>
      <c r="P289" s="233"/>
      <c r="Q289" s="233"/>
      <c r="R289" s="233"/>
      <c r="S289" s="233"/>
      <c r="T289" s="234"/>
      <c r="AT289" s="235" t="s">
        <v>137</v>
      </c>
      <c r="AU289" s="235" t="s">
        <v>87</v>
      </c>
      <c r="AV289" s="13" t="s">
        <v>87</v>
      </c>
      <c r="AW289" s="13" t="s">
        <v>34</v>
      </c>
      <c r="AX289" s="13" t="s">
        <v>85</v>
      </c>
      <c r="AY289" s="235" t="s">
        <v>123</v>
      </c>
    </row>
    <row r="290" spans="1:65" s="2" customFormat="1" ht="21.75" customHeight="1">
      <c r="A290" s="33"/>
      <c r="B290" s="34"/>
      <c r="C290" s="207" t="s">
        <v>439</v>
      </c>
      <c r="D290" s="207" t="s">
        <v>126</v>
      </c>
      <c r="E290" s="208" t="s">
        <v>414</v>
      </c>
      <c r="F290" s="209" t="s">
        <v>415</v>
      </c>
      <c r="G290" s="210" t="s">
        <v>141</v>
      </c>
      <c r="H290" s="211">
        <v>0.6</v>
      </c>
      <c r="I290" s="212"/>
      <c r="J290" s="213">
        <f>ROUND(I290*H290,2)</f>
        <v>0</v>
      </c>
      <c r="K290" s="209" t="s">
        <v>130</v>
      </c>
      <c r="L290" s="38"/>
      <c r="M290" s="214" t="s">
        <v>1</v>
      </c>
      <c r="N290" s="215" t="s">
        <v>42</v>
      </c>
      <c r="O290" s="70"/>
      <c r="P290" s="216">
        <f>O290*H290</f>
        <v>0</v>
      </c>
      <c r="Q290" s="216">
        <v>0</v>
      </c>
      <c r="R290" s="216">
        <f>Q290*H290</f>
        <v>0</v>
      </c>
      <c r="S290" s="216">
        <v>0</v>
      </c>
      <c r="T290" s="217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18" t="s">
        <v>131</v>
      </c>
      <c r="AT290" s="218" t="s">
        <v>126</v>
      </c>
      <c r="AU290" s="218" t="s">
        <v>87</v>
      </c>
      <c r="AY290" s="16" t="s">
        <v>123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16" t="s">
        <v>85</v>
      </c>
      <c r="BK290" s="219">
        <f>ROUND(I290*H290,2)</f>
        <v>0</v>
      </c>
      <c r="BL290" s="16" t="s">
        <v>131</v>
      </c>
      <c r="BM290" s="218" t="s">
        <v>440</v>
      </c>
    </row>
    <row r="291" spans="1:65" s="2" customFormat="1" ht="19.5">
      <c r="A291" s="33"/>
      <c r="B291" s="34"/>
      <c r="C291" s="35"/>
      <c r="D291" s="220" t="s">
        <v>133</v>
      </c>
      <c r="E291" s="35"/>
      <c r="F291" s="221" t="s">
        <v>417</v>
      </c>
      <c r="G291" s="35"/>
      <c r="H291" s="35"/>
      <c r="I291" s="121"/>
      <c r="J291" s="35"/>
      <c r="K291" s="35"/>
      <c r="L291" s="38"/>
      <c r="M291" s="222"/>
      <c r="N291" s="223"/>
      <c r="O291" s="70"/>
      <c r="P291" s="70"/>
      <c r="Q291" s="70"/>
      <c r="R291" s="70"/>
      <c r="S291" s="70"/>
      <c r="T291" s="71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133</v>
      </c>
      <c r="AU291" s="16" t="s">
        <v>87</v>
      </c>
    </row>
    <row r="292" spans="1:65" s="13" customFormat="1">
      <c r="B292" s="225"/>
      <c r="C292" s="226"/>
      <c r="D292" s="220" t="s">
        <v>137</v>
      </c>
      <c r="E292" s="227" t="s">
        <v>1</v>
      </c>
      <c r="F292" s="228" t="s">
        <v>441</v>
      </c>
      <c r="G292" s="226"/>
      <c r="H292" s="229">
        <v>0.6</v>
      </c>
      <c r="I292" s="230"/>
      <c r="J292" s="226"/>
      <c r="K292" s="226"/>
      <c r="L292" s="231"/>
      <c r="M292" s="232"/>
      <c r="N292" s="233"/>
      <c r="O292" s="233"/>
      <c r="P292" s="233"/>
      <c r="Q292" s="233"/>
      <c r="R292" s="233"/>
      <c r="S292" s="233"/>
      <c r="T292" s="234"/>
      <c r="AT292" s="235" t="s">
        <v>137</v>
      </c>
      <c r="AU292" s="235" t="s">
        <v>87</v>
      </c>
      <c r="AV292" s="13" t="s">
        <v>87</v>
      </c>
      <c r="AW292" s="13" t="s">
        <v>34</v>
      </c>
      <c r="AX292" s="13" t="s">
        <v>85</v>
      </c>
      <c r="AY292" s="235" t="s">
        <v>123</v>
      </c>
    </row>
    <row r="293" spans="1:65" s="2" customFormat="1" ht="21.75" customHeight="1">
      <c r="A293" s="33"/>
      <c r="B293" s="34"/>
      <c r="C293" s="207" t="s">
        <v>442</v>
      </c>
      <c r="D293" s="207" t="s">
        <v>126</v>
      </c>
      <c r="E293" s="208" t="s">
        <v>443</v>
      </c>
      <c r="F293" s="209" t="s">
        <v>444</v>
      </c>
      <c r="G293" s="210" t="s">
        <v>167</v>
      </c>
      <c r="H293" s="211">
        <v>6</v>
      </c>
      <c r="I293" s="212"/>
      <c r="J293" s="213">
        <f>ROUND(I293*H293,2)</f>
        <v>0</v>
      </c>
      <c r="K293" s="209" t="s">
        <v>130</v>
      </c>
      <c r="L293" s="38"/>
      <c r="M293" s="214" t="s">
        <v>1</v>
      </c>
      <c r="N293" s="215" t="s">
        <v>42</v>
      </c>
      <c r="O293" s="70"/>
      <c r="P293" s="216">
        <f>O293*H293</f>
        <v>0</v>
      </c>
      <c r="Q293" s="216">
        <v>0</v>
      </c>
      <c r="R293" s="216">
        <f>Q293*H293</f>
        <v>0</v>
      </c>
      <c r="S293" s="216">
        <v>0</v>
      </c>
      <c r="T293" s="217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18" t="s">
        <v>131</v>
      </c>
      <c r="AT293" s="218" t="s">
        <v>126</v>
      </c>
      <c r="AU293" s="218" t="s">
        <v>87</v>
      </c>
      <c r="AY293" s="16" t="s">
        <v>123</v>
      </c>
      <c r="BE293" s="219">
        <f>IF(N293="základní",J293,0)</f>
        <v>0</v>
      </c>
      <c r="BF293" s="219">
        <f>IF(N293="snížená",J293,0)</f>
        <v>0</v>
      </c>
      <c r="BG293" s="219">
        <f>IF(N293="zákl. přenesená",J293,0)</f>
        <v>0</v>
      </c>
      <c r="BH293" s="219">
        <f>IF(N293="sníž. přenesená",J293,0)</f>
        <v>0</v>
      </c>
      <c r="BI293" s="219">
        <f>IF(N293="nulová",J293,0)</f>
        <v>0</v>
      </c>
      <c r="BJ293" s="16" t="s">
        <v>85</v>
      </c>
      <c r="BK293" s="219">
        <f>ROUND(I293*H293,2)</f>
        <v>0</v>
      </c>
      <c r="BL293" s="16" t="s">
        <v>131</v>
      </c>
      <c r="BM293" s="218" t="s">
        <v>445</v>
      </c>
    </row>
    <row r="294" spans="1:65" s="2" customFormat="1" ht="29.25">
      <c r="A294" s="33"/>
      <c r="B294" s="34"/>
      <c r="C294" s="35"/>
      <c r="D294" s="220" t="s">
        <v>133</v>
      </c>
      <c r="E294" s="35"/>
      <c r="F294" s="221" t="s">
        <v>446</v>
      </c>
      <c r="G294" s="35"/>
      <c r="H294" s="35"/>
      <c r="I294" s="121"/>
      <c r="J294" s="35"/>
      <c r="K294" s="35"/>
      <c r="L294" s="38"/>
      <c r="M294" s="222"/>
      <c r="N294" s="223"/>
      <c r="O294" s="70"/>
      <c r="P294" s="70"/>
      <c r="Q294" s="70"/>
      <c r="R294" s="70"/>
      <c r="S294" s="70"/>
      <c r="T294" s="71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133</v>
      </c>
      <c r="AU294" s="16" t="s">
        <v>87</v>
      </c>
    </row>
    <row r="295" spans="1:65" s="2" customFormat="1" ht="21.75" customHeight="1">
      <c r="A295" s="33"/>
      <c r="B295" s="34"/>
      <c r="C295" s="207" t="s">
        <v>447</v>
      </c>
      <c r="D295" s="207" t="s">
        <v>126</v>
      </c>
      <c r="E295" s="208" t="s">
        <v>448</v>
      </c>
      <c r="F295" s="209" t="s">
        <v>449</v>
      </c>
      <c r="G295" s="210" t="s">
        <v>167</v>
      </c>
      <c r="H295" s="211">
        <v>1</v>
      </c>
      <c r="I295" s="212"/>
      <c r="J295" s="213">
        <f>ROUND(I295*H295,2)</f>
        <v>0</v>
      </c>
      <c r="K295" s="209" t="s">
        <v>130</v>
      </c>
      <c r="L295" s="38"/>
      <c r="M295" s="214" t="s">
        <v>1</v>
      </c>
      <c r="N295" s="215" t="s">
        <v>42</v>
      </c>
      <c r="O295" s="70"/>
      <c r="P295" s="216">
        <f>O295*H295</f>
        <v>0</v>
      </c>
      <c r="Q295" s="216">
        <v>0</v>
      </c>
      <c r="R295" s="216">
        <f>Q295*H295</f>
        <v>0</v>
      </c>
      <c r="S295" s="216">
        <v>0</v>
      </c>
      <c r="T295" s="217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218" t="s">
        <v>131</v>
      </c>
      <c r="AT295" s="218" t="s">
        <v>126</v>
      </c>
      <c r="AU295" s="218" t="s">
        <v>87</v>
      </c>
      <c r="AY295" s="16" t="s">
        <v>123</v>
      </c>
      <c r="BE295" s="219">
        <f>IF(N295="základní",J295,0)</f>
        <v>0</v>
      </c>
      <c r="BF295" s="219">
        <f>IF(N295="snížená",J295,0)</f>
        <v>0</v>
      </c>
      <c r="BG295" s="219">
        <f>IF(N295="zákl. přenesená",J295,0)</f>
        <v>0</v>
      </c>
      <c r="BH295" s="219">
        <f>IF(N295="sníž. přenesená",J295,0)</f>
        <v>0</v>
      </c>
      <c r="BI295" s="219">
        <f>IF(N295="nulová",J295,0)</f>
        <v>0</v>
      </c>
      <c r="BJ295" s="16" t="s">
        <v>85</v>
      </c>
      <c r="BK295" s="219">
        <f>ROUND(I295*H295,2)</f>
        <v>0</v>
      </c>
      <c r="BL295" s="16" t="s">
        <v>131</v>
      </c>
      <c r="BM295" s="218" t="s">
        <v>450</v>
      </c>
    </row>
    <row r="296" spans="1:65" s="2" customFormat="1" ht="29.25">
      <c r="A296" s="33"/>
      <c r="B296" s="34"/>
      <c r="C296" s="35"/>
      <c r="D296" s="220" t="s">
        <v>133</v>
      </c>
      <c r="E296" s="35"/>
      <c r="F296" s="221" t="s">
        <v>451</v>
      </c>
      <c r="G296" s="35"/>
      <c r="H296" s="35"/>
      <c r="I296" s="121"/>
      <c r="J296" s="35"/>
      <c r="K296" s="35"/>
      <c r="L296" s="38"/>
      <c r="M296" s="222"/>
      <c r="N296" s="223"/>
      <c r="O296" s="70"/>
      <c r="P296" s="70"/>
      <c r="Q296" s="70"/>
      <c r="R296" s="70"/>
      <c r="S296" s="70"/>
      <c r="T296" s="71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6" t="s">
        <v>133</v>
      </c>
      <c r="AU296" s="16" t="s">
        <v>87</v>
      </c>
    </row>
    <row r="297" spans="1:65" s="2" customFormat="1" ht="21.75" customHeight="1">
      <c r="A297" s="33"/>
      <c r="B297" s="34"/>
      <c r="C297" s="207" t="s">
        <v>452</v>
      </c>
      <c r="D297" s="207" t="s">
        <v>126</v>
      </c>
      <c r="E297" s="208" t="s">
        <v>453</v>
      </c>
      <c r="F297" s="209" t="s">
        <v>454</v>
      </c>
      <c r="G297" s="210" t="s">
        <v>141</v>
      </c>
      <c r="H297" s="211">
        <v>18</v>
      </c>
      <c r="I297" s="212"/>
      <c r="J297" s="213">
        <f>ROUND(I297*H297,2)</f>
        <v>0</v>
      </c>
      <c r="K297" s="209" t="s">
        <v>130</v>
      </c>
      <c r="L297" s="38"/>
      <c r="M297" s="214" t="s">
        <v>1</v>
      </c>
      <c r="N297" s="215" t="s">
        <v>42</v>
      </c>
      <c r="O297" s="70"/>
      <c r="P297" s="216">
        <f>O297*H297</f>
        <v>0</v>
      </c>
      <c r="Q297" s="216">
        <v>0</v>
      </c>
      <c r="R297" s="216">
        <f>Q297*H297</f>
        <v>0</v>
      </c>
      <c r="S297" s="216">
        <v>0</v>
      </c>
      <c r="T297" s="217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218" t="s">
        <v>131</v>
      </c>
      <c r="AT297" s="218" t="s">
        <v>126</v>
      </c>
      <c r="AU297" s="218" t="s">
        <v>87</v>
      </c>
      <c r="AY297" s="16" t="s">
        <v>123</v>
      </c>
      <c r="BE297" s="219">
        <f>IF(N297="základní",J297,0)</f>
        <v>0</v>
      </c>
      <c r="BF297" s="219">
        <f>IF(N297="snížená",J297,0)</f>
        <v>0</v>
      </c>
      <c r="BG297" s="219">
        <f>IF(N297="zákl. přenesená",J297,0)</f>
        <v>0</v>
      </c>
      <c r="BH297" s="219">
        <f>IF(N297="sníž. přenesená",J297,0)</f>
        <v>0</v>
      </c>
      <c r="BI297" s="219">
        <f>IF(N297="nulová",J297,0)</f>
        <v>0</v>
      </c>
      <c r="BJ297" s="16" t="s">
        <v>85</v>
      </c>
      <c r="BK297" s="219">
        <f>ROUND(I297*H297,2)</f>
        <v>0</v>
      </c>
      <c r="BL297" s="16" t="s">
        <v>131</v>
      </c>
      <c r="BM297" s="218" t="s">
        <v>455</v>
      </c>
    </row>
    <row r="298" spans="1:65" s="2" customFormat="1" ht="19.5">
      <c r="A298" s="33"/>
      <c r="B298" s="34"/>
      <c r="C298" s="35"/>
      <c r="D298" s="220" t="s">
        <v>133</v>
      </c>
      <c r="E298" s="35"/>
      <c r="F298" s="221" t="s">
        <v>456</v>
      </c>
      <c r="G298" s="35"/>
      <c r="H298" s="35"/>
      <c r="I298" s="121"/>
      <c r="J298" s="35"/>
      <c r="K298" s="35"/>
      <c r="L298" s="38"/>
      <c r="M298" s="222"/>
      <c r="N298" s="223"/>
      <c r="O298" s="70"/>
      <c r="P298" s="70"/>
      <c r="Q298" s="70"/>
      <c r="R298" s="70"/>
      <c r="S298" s="70"/>
      <c r="T298" s="71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6" t="s">
        <v>133</v>
      </c>
      <c r="AU298" s="16" t="s">
        <v>87</v>
      </c>
    </row>
    <row r="299" spans="1:65" s="13" customFormat="1">
      <c r="B299" s="225"/>
      <c r="C299" s="226"/>
      <c r="D299" s="220" t="s">
        <v>137</v>
      </c>
      <c r="E299" s="227" t="s">
        <v>1</v>
      </c>
      <c r="F299" s="228" t="s">
        <v>457</v>
      </c>
      <c r="G299" s="226"/>
      <c r="H299" s="229">
        <v>18</v>
      </c>
      <c r="I299" s="230"/>
      <c r="J299" s="226"/>
      <c r="K299" s="226"/>
      <c r="L299" s="231"/>
      <c r="M299" s="232"/>
      <c r="N299" s="233"/>
      <c r="O299" s="233"/>
      <c r="P299" s="233"/>
      <c r="Q299" s="233"/>
      <c r="R299" s="233"/>
      <c r="S299" s="233"/>
      <c r="T299" s="234"/>
      <c r="AT299" s="235" t="s">
        <v>137</v>
      </c>
      <c r="AU299" s="235" t="s">
        <v>87</v>
      </c>
      <c r="AV299" s="13" t="s">
        <v>87</v>
      </c>
      <c r="AW299" s="13" t="s">
        <v>34</v>
      </c>
      <c r="AX299" s="13" t="s">
        <v>85</v>
      </c>
      <c r="AY299" s="235" t="s">
        <v>123</v>
      </c>
    </row>
    <row r="300" spans="1:65" s="2" customFormat="1" ht="16.5" customHeight="1">
      <c r="A300" s="33"/>
      <c r="B300" s="34"/>
      <c r="C300" s="247" t="s">
        <v>458</v>
      </c>
      <c r="D300" s="247" t="s">
        <v>459</v>
      </c>
      <c r="E300" s="248" t="s">
        <v>460</v>
      </c>
      <c r="F300" s="249" t="s">
        <v>461</v>
      </c>
      <c r="G300" s="250" t="s">
        <v>148</v>
      </c>
      <c r="H300" s="251">
        <v>1</v>
      </c>
      <c r="I300" s="252"/>
      <c r="J300" s="253">
        <f>ROUND(I300*H300,2)</f>
        <v>0</v>
      </c>
      <c r="K300" s="249" t="s">
        <v>1</v>
      </c>
      <c r="L300" s="254"/>
      <c r="M300" s="255" t="s">
        <v>1</v>
      </c>
      <c r="N300" s="256" t="s">
        <v>42</v>
      </c>
      <c r="O300" s="70"/>
      <c r="P300" s="216">
        <f>O300*H300</f>
        <v>0</v>
      </c>
      <c r="Q300" s="216">
        <v>33.970999999999997</v>
      </c>
      <c r="R300" s="216">
        <f>Q300*H300</f>
        <v>33.970999999999997</v>
      </c>
      <c r="S300" s="216">
        <v>0</v>
      </c>
      <c r="T300" s="217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218" t="s">
        <v>178</v>
      </c>
      <c r="AT300" s="218" t="s">
        <v>459</v>
      </c>
      <c r="AU300" s="218" t="s">
        <v>87</v>
      </c>
      <c r="AY300" s="16" t="s">
        <v>123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16" t="s">
        <v>85</v>
      </c>
      <c r="BK300" s="219">
        <f>ROUND(I300*H300,2)</f>
        <v>0</v>
      </c>
      <c r="BL300" s="16" t="s">
        <v>131</v>
      </c>
      <c r="BM300" s="218" t="s">
        <v>462</v>
      </c>
    </row>
    <row r="301" spans="1:65" s="2" customFormat="1">
      <c r="A301" s="33"/>
      <c r="B301" s="34"/>
      <c r="C301" s="35"/>
      <c r="D301" s="220" t="s">
        <v>133</v>
      </c>
      <c r="E301" s="35"/>
      <c r="F301" s="221" t="s">
        <v>461</v>
      </c>
      <c r="G301" s="35"/>
      <c r="H301" s="35"/>
      <c r="I301" s="121"/>
      <c r="J301" s="35"/>
      <c r="K301" s="35"/>
      <c r="L301" s="38"/>
      <c r="M301" s="222"/>
      <c r="N301" s="223"/>
      <c r="O301" s="70"/>
      <c r="P301" s="70"/>
      <c r="Q301" s="70"/>
      <c r="R301" s="70"/>
      <c r="S301" s="70"/>
      <c r="T301" s="71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6" t="s">
        <v>133</v>
      </c>
      <c r="AU301" s="16" t="s">
        <v>87</v>
      </c>
    </row>
    <row r="302" spans="1:65" s="2" customFormat="1" ht="29.25">
      <c r="A302" s="33"/>
      <c r="B302" s="34"/>
      <c r="C302" s="35"/>
      <c r="D302" s="220" t="s">
        <v>135</v>
      </c>
      <c r="E302" s="35"/>
      <c r="F302" s="224" t="s">
        <v>463</v>
      </c>
      <c r="G302" s="35"/>
      <c r="H302" s="35"/>
      <c r="I302" s="121"/>
      <c r="J302" s="35"/>
      <c r="K302" s="35"/>
      <c r="L302" s="38"/>
      <c r="M302" s="222"/>
      <c r="N302" s="223"/>
      <c r="O302" s="70"/>
      <c r="P302" s="70"/>
      <c r="Q302" s="70"/>
      <c r="R302" s="70"/>
      <c r="S302" s="70"/>
      <c r="T302" s="71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6" t="s">
        <v>135</v>
      </c>
      <c r="AU302" s="16" t="s">
        <v>87</v>
      </c>
    </row>
    <row r="303" spans="1:65" s="2" customFormat="1" ht="16.5" customHeight="1">
      <c r="A303" s="33"/>
      <c r="B303" s="34"/>
      <c r="C303" s="247" t="s">
        <v>464</v>
      </c>
      <c r="D303" s="247" t="s">
        <v>459</v>
      </c>
      <c r="E303" s="248" t="s">
        <v>465</v>
      </c>
      <c r="F303" s="249" t="s">
        <v>466</v>
      </c>
      <c r="G303" s="250" t="s">
        <v>148</v>
      </c>
      <c r="H303" s="251">
        <v>1</v>
      </c>
      <c r="I303" s="252"/>
      <c r="J303" s="253">
        <f>ROUND(I303*H303,2)</f>
        <v>0</v>
      </c>
      <c r="K303" s="249" t="s">
        <v>1</v>
      </c>
      <c r="L303" s="254"/>
      <c r="M303" s="255" t="s">
        <v>1</v>
      </c>
      <c r="N303" s="256" t="s">
        <v>42</v>
      </c>
      <c r="O303" s="70"/>
      <c r="P303" s="216">
        <f>O303*H303</f>
        <v>0</v>
      </c>
      <c r="Q303" s="216">
        <v>31.443000000000001</v>
      </c>
      <c r="R303" s="216">
        <f>Q303*H303</f>
        <v>31.443000000000001</v>
      </c>
      <c r="S303" s="216">
        <v>0</v>
      </c>
      <c r="T303" s="217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218" t="s">
        <v>178</v>
      </c>
      <c r="AT303" s="218" t="s">
        <v>459</v>
      </c>
      <c r="AU303" s="218" t="s">
        <v>87</v>
      </c>
      <c r="AY303" s="16" t="s">
        <v>123</v>
      </c>
      <c r="BE303" s="219">
        <f>IF(N303="základní",J303,0)</f>
        <v>0</v>
      </c>
      <c r="BF303" s="219">
        <f>IF(N303="snížená",J303,0)</f>
        <v>0</v>
      </c>
      <c r="BG303" s="219">
        <f>IF(N303="zákl. přenesená",J303,0)</f>
        <v>0</v>
      </c>
      <c r="BH303" s="219">
        <f>IF(N303="sníž. přenesená",J303,0)</f>
        <v>0</v>
      </c>
      <c r="BI303" s="219">
        <f>IF(N303="nulová",J303,0)</f>
        <v>0</v>
      </c>
      <c r="BJ303" s="16" t="s">
        <v>85</v>
      </c>
      <c r="BK303" s="219">
        <f>ROUND(I303*H303,2)</f>
        <v>0</v>
      </c>
      <c r="BL303" s="16" t="s">
        <v>131</v>
      </c>
      <c r="BM303" s="218" t="s">
        <v>467</v>
      </c>
    </row>
    <row r="304" spans="1:65" s="2" customFormat="1">
      <c r="A304" s="33"/>
      <c r="B304" s="34"/>
      <c r="C304" s="35"/>
      <c r="D304" s="220" t="s">
        <v>133</v>
      </c>
      <c r="E304" s="35"/>
      <c r="F304" s="221" t="s">
        <v>466</v>
      </c>
      <c r="G304" s="35"/>
      <c r="H304" s="35"/>
      <c r="I304" s="121"/>
      <c r="J304" s="35"/>
      <c r="K304" s="35"/>
      <c r="L304" s="38"/>
      <c r="M304" s="222"/>
      <c r="N304" s="223"/>
      <c r="O304" s="70"/>
      <c r="P304" s="70"/>
      <c r="Q304" s="70"/>
      <c r="R304" s="70"/>
      <c r="S304" s="70"/>
      <c r="T304" s="71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133</v>
      </c>
      <c r="AU304" s="16" t="s">
        <v>87</v>
      </c>
    </row>
    <row r="305" spans="1:65" s="2" customFormat="1" ht="29.25">
      <c r="A305" s="33"/>
      <c r="B305" s="34"/>
      <c r="C305" s="35"/>
      <c r="D305" s="220" t="s">
        <v>135</v>
      </c>
      <c r="E305" s="35"/>
      <c r="F305" s="224" t="s">
        <v>468</v>
      </c>
      <c r="G305" s="35"/>
      <c r="H305" s="35"/>
      <c r="I305" s="121"/>
      <c r="J305" s="35"/>
      <c r="K305" s="35"/>
      <c r="L305" s="38"/>
      <c r="M305" s="222"/>
      <c r="N305" s="223"/>
      <c r="O305" s="70"/>
      <c r="P305" s="70"/>
      <c r="Q305" s="70"/>
      <c r="R305" s="70"/>
      <c r="S305" s="70"/>
      <c r="T305" s="71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6" t="s">
        <v>135</v>
      </c>
      <c r="AU305" s="16" t="s">
        <v>87</v>
      </c>
    </row>
    <row r="306" spans="1:65" s="2" customFormat="1" ht="16.5" customHeight="1">
      <c r="A306" s="33"/>
      <c r="B306" s="34"/>
      <c r="C306" s="247" t="s">
        <v>469</v>
      </c>
      <c r="D306" s="247" t="s">
        <v>459</v>
      </c>
      <c r="E306" s="248" t="s">
        <v>470</v>
      </c>
      <c r="F306" s="249" t="s">
        <v>471</v>
      </c>
      <c r="G306" s="250" t="s">
        <v>148</v>
      </c>
      <c r="H306" s="251">
        <v>1</v>
      </c>
      <c r="I306" s="252"/>
      <c r="J306" s="253">
        <f>ROUND(I306*H306,2)</f>
        <v>0</v>
      </c>
      <c r="K306" s="249" t="s">
        <v>1</v>
      </c>
      <c r="L306" s="254"/>
      <c r="M306" s="255" t="s">
        <v>1</v>
      </c>
      <c r="N306" s="256" t="s">
        <v>42</v>
      </c>
      <c r="O306" s="70"/>
      <c r="P306" s="216">
        <f>O306*H306</f>
        <v>0</v>
      </c>
      <c r="Q306" s="216">
        <v>37.996000000000002</v>
      </c>
      <c r="R306" s="216">
        <f>Q306*H306</f>
        <v>37.996000000000002</v>
      </c>
      <c r="S306" s="216">
        <v>0</v>
      </c>
      <c r="T306" s="217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218" t="s">
        <v>178</v>
      </c>
      <c r="AT306" s="218" t="s">
        <v>459</v>
      </c>
      <c r="AU306" s="218" t="s">
        <v>87</v>
      </c>
      <c r="AY306" s="16" t="s">
        <v>123</v>
      </c>
      <c r="BE306" s="219">
        <f>IF(N306="základní",J306,0)</f>
        <v>0</v>
      </c>
      <c r="BF306" s="219">
        <f>IF(N306="snížená",J306,0)</f>
        <v>0</v>
      </c>
      <c r="BG306" s="219">
        <f>IF(N306="zákl. přenesená",J306,0)</f>
        <v>0</v>
      </c>
      <c r="BH306" s="219">
        <f>IF(N306="sníž. přenesená",J306,0)</f>
        <v>0</v>
      </c>
      <c r="BI306" s="219">
        <f>IF(N306="nulová",J306,0)</f>
        <v>0</v>
      </c>
      <c r="BJ306" s="16" t="s">
        <v>85</v>
      </c>
      <c r="BK306" s="219">
        <f>ROUND(I306*H306,2)</f>
        <v>0</v>
      </c>
      <c r="BL306" s="16" t="s">
        <v>131</v>
      </c>
      <c r="BM306" s="218" t="s">
        <v>472</v>
      </c>
    </row>
    <row r="307" spans="1:65" s="2" customFormat="1">
      <c r="A307" s="33"/>
      <c r="B307" s="34"/>
      <c r="C307" s="35"/>
      <c r="D307" s="220" t="s">
        <v>133</v>
      </c>
      <c r="E307" s="35"/>
      <c r="F307" s="221" t="s">
        <v>471</v>
      </c>
      <c r="G307" s="35"/>
      <c r="H307" s="35"/>
      <c r="I307" s="121"/>
      <c r="J307" s="35"/>
      <c r="K307" s="35"/>
      <c r="L307" s="38"/>
      <c r="M307" s="222"/>
      <c r="N307" s="223"/>
      <c r="O307" s="70"/>
      <c r="P307" s="70"/>
      <c r="Q307" s="70"/>
      <c r="R307" s="70"/>
      <c r="S307" s="70"/>
      <c r="T307" s="71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6" t="s">
        <v>133</v>
      </c>
      <c r="AU307" s="16" t="s">
        <v>87</v>
      </c>
    </row>
    <row r="308" spans="1:65" s="2" customFormat="1" ht="29.25">
      <c r="A308" s="33"/>
      <c r="B308" s="34"/>
      <c r="C308" s="35"/>
      <c r="D308" s="220" t="s">
        <v>135</v>
      </c>
      <c r="E308" s="35"/>
      <c r="F308" s="224" t="s">
        <v>473</v>
      </c>
      <c r="G308" s="35"/>
      <c r="H308" s="35"/>
      <c r="I308" s="121"/>
      <c r="J308" s="35"/>
      <c r="K308" s="35"/>
      <c r="L308" s="38"/>
      <c r="M308" s="222"/>
      <c r="N308" s="223"/>
      <c r="O308" s="70"/>
      <c r="P308" s="70"/>
      <c r="Q308" s="70"/>
      <c r="R308" s="70"/>
      <c r="S308" s="70"/>
      <c r="T308" s="71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6" t="s">
        <v>135</v>
      </c>
      <c r="AU308" s="16" t="s">
        <v>87</v>
      </c>
    </row>
    <row r="309" spans="1:65" s="2" customFormat="1" ht="21.75" customHeight="1">
      <c r="A309" s="33"/>
      <c r="B309" s="34"/>
      <c r="C309" s="247" t="s">
        <v>474</v>
      </c>
      <c r="D309" s="247" t="s">
        <v>459</v>
      </c>
      <c r="E309" s="248" t="s">
        <v>475</v>
      </c>
      <c r="F309" s="249" t="s">
        <v>476</v>
      </c>
      <c r="G309" s="250" t="s">
        <v>148</v>
      </c>
      <c r="H309" s="251">
        <v>4</v>
      </c>
      <c r="I309" s="252"/>
      <c r="J309" s="253">
        <f>ROUND(I309*H309,2)</f>
        <v>0</v>
      </c>
      <c r="K309" s="249" t="s">
        <v>130</v>
      </c>
      <c r="L309" s="254"/>
      <c r="M309" s="255" t="s">
        <v>1</v>
      </c>
      <c r="N309" s="256" t="s">
        <v>42</v>
      </c>
      <c r="O309" s="70"/>
      <c r="P309" s="216">
        <f>O309*H309</f>
        <v>0</v>
      </c>
      <c r="Q309" s="216">
        <v>1.23475</v>
      </c>
      <c r="R309" s="216">
        <f>Q309*H309</f>
        <v>4.9390000000000001</v>
      </c>
      <c r="S309" s="216">
        <v>0</v>
      </c>
      <c r="T309" s="217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218" t="s">
        <v>178</v>
      </c>
      <c r="AT309" s="218" t="s">
        <v>459</v>
      </c>
      <c r="AU309" s="218" t="s">
        <v>87</v>
      </c>
      <c r="AY309" s="16" t="s">
        <v>123</v>
      </c>
      <c r="BE309" s="219">
        <f>IF(N309="základní",J309,0)</f>
        <v>0</v>
      </c>
      <c r="BF309" s="219">
        <f>IF(N309="snížená",J309,0)</f>
        <v>0</v>
      </c>
      <c r="BG309" s="219">
        <f>IF(N309="zákl. přenesená",J309,0)</f>
        <v>0</v>
      </c>
      <c r="BH309" s="219">
        <f>IF(N309="sníž. přenesená",J309,0)</f>
        <v>0</v>
      </c>
      <c r="BI309" s="219">
        <f>IF(N309="nulová",J309,0)</f>
        <v>0</v>
      </c>
      <c r="BJ309" s="16" t="s">
        <v>85</v>
      </c>
      <c r="BK309" s="219">
        <f>ROUND(I309*H309,2)</f>
        <v>0</v>
      </c>
      <c r="BL309" s="16" t="s">
        <v>131</v>
      </c>
      <c r="BM309" s="218" t="s">
        <v>477</v>
      </c>
    </row>
    <row r="310" spans="1:65" s="2" customFormat="1">
      <c r="A310" s="33"/>
      <c r="B310" s="34"/>
      <c r="C310" s="35"/>
      <c r="D310" s="220" t="s">
        <v>133</v>
      </c>
      <c r="E310" s="35"/>
      <c r="F310" s="221" t="s">
        <v>476</v>
      </c>
      <c r="G310" s="35"/>
      <c r="H310" s="35"/>
      <c r="I310" s="121"/>
      <c r="J310" s="35"/>
      <c r="K310" s="35"/>
      <c r="L310" s="38"/>
      <c r="M310" s="222"/>
      <c r="N310" s="223"/>
      <c r="O310" s="70"/>
      <c r="P310" s="70"/>
      <c r="Q310" s="70"/>
      <c r="R310" s="70"/>
      <c r="S310" s="70"/>
      <c r="T310" s="71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6" t="s">
        <v>133</v>
      </c>
      <c r="AU310" s="16" t="s">
        <v>87</v>
      </c>
    </row>
    <row r="311" spans="1:65" s="2" customFormat="1" ht="21.75" customHeight="1">
      <c r="A311" s="33"/>
      <c r="B311" s="34"/>
      <c r="C311" s="247" t="s">
        <v>478</v>
      </c>
      <c r="D311" s="247" t="s">
        <v>459</v>
      </c>
      <c r="E311" s="248" t="s">
        <v>479</v>
      </c>
      <c r="F311" s="249" t="s">
        <v>480</v>
      </c>
      <c r="G311" s="250" t="s">
        <v>167</v>
      </c>
      <c r="H311" s="251">
        <v>12.5</v>
      </c>
      <c r="I311" s="252"/>
      <c r="J311" s="253">
        <f>ROUND(I311*H311,2)</f>
        <v>0</v>
      </c>
      <c r="K311" s="249" t="s">
        <v>130</v>
      </c>
      <c r="L311" s="254"/>
      <c r="M311" s="255" t="s">
        <v>1</v>
      </c>
      <c r="N311" s="256" t="s">
        <v>42</v>
      </c>
      <c r="O311" s="70"/>
      <c r="P311" s="216">
        <f>O311*H311</f>
        <v>0</v>
      </c>
      <c r="Q311" s="216">
        <v>5.4850000000000003E-2</v>
      </c>
      <c r="R311" s="216">
        <f>Q311*H311</f>
        <v>0.68562500000000004</v>
      </c>
      <c r="S311" s="216">
        <v>0</v>
      </c>
      <c r="T311" s="217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218" t="s">
        <v>178</v>
      </c>
      <c r="AT311" s="218" t="s">
        <v>459</v>
      </c>
      <c r="AU311" s="218" t="s">
        <v>87</v>
      </c>
      <c r="AY311" s="16" t="s">
        <v>123</v>
      </c>
      <c r="BE311" s="219">
        <f>IF(N311="základní",J311,0)</f>
        <v>0</v>
      </c>
      <c r="BF311" s="219">
        <f>IF(N311="snížená",J311,0)</f>
        <v>0</v>
      </c>
      <c r="BG311" s="219">
        <f>IF(N311="zákl. přenesená",J311,0)</f>
        <v>0</v>
      </c>
      <c r="BH311" s="219">
        <f>IF(N311="sníž. přenesená",J311,0)</f>
        <v>0</v>
      </c>
      <c r="BI311" s="219">
        <f>IF(N311="nulová",J311,0)</f>
        <v>0</v>
      </c>
      <c r="BJ311" s="16" t="s">
        <v>85</v>
      </c>
      <c r="BK311" s="219">
        <f>ROUND(I311*H311,2)</f>
        <v>0</v>
      </c>
      <c r="BL311" s="16" t="s">
        <v>131</v>
      </c>
      <c r="BM311" s="218" t="s">
        <v>481</v>
      </c>
    </row>
    <row r="312" spans="1:65" s="2" customFormat="1">
      <c r="A312" s="33"/>
      <c r="B312" s="34"/>
      <c r="C312" s="35"/>
      <c r="D312" s="220" t="s">
        <v>133</v>
      </c>
      <c r="E312" s="35"/>
      <c r="F312" s="221" t="s">
        <v>480</v>
      </c>
      <c r="G312" s="35"/>
      <c r="H312" s="35"/>
      <c r="I312" s="121"/>
      <c r="J312" s="35"/>
      <c r="K312" s="35"/>
      <c r="L312" s="38"/>
      <c r="M312" s="222"/>
      <c r="N312" s="223"/>
      <c r="O312" s="70"/>
      <c r="P312" s="70"/>
      <c r="Q312" s="70"/>
      <c r="R312" s="70"/>
      <c r="S312" s="70"/>
      <c r="T312" s="71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6" t="s">
        <v>133</v>
      </c>
      <c r="AU312" s="16" t="s">
        <v>87</v>
      </c>
    </row>
    <row r="313" spans="1:65" s="2" customFormat="1" ht="19.5">
      <c r="A313" s="33"/>
      <c r="B313" s="34"/>
      <c r="C313" s="35"/>
      <c r="D313" s="220" t="s">
        <v>135</v>
      </c>
      <c r="E313" s="35"/>
      <c r="F313" s="224" t="s">
        <v>482</v>
      </c>
      <c r="G313" s="35"/>
      <c r="H313" s="35"/>
      <c r="I313" s="121"/>
      <c r="J313" s="35"/>
      <c r="K313" s="35"/>
      <c r="L313" s="38"/>
      <c r="M313" s="222"/>
      <c r="N313" s="223"/>
      <c r="O313" s="70"/>
      <c r="P313" s="70"/>
      <c r="Q313" s="70"/>
      <c r="R313" s="70"/>
      <c r="S313" s="70"/>
      <c r="T313" s="71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6" t="s">
        <v>135</v>
      </c>
      <c r="AU313" s="16" t="s">
        <v>87</v>
      </c>
    </row>
    <row r="314" spans="1:65" s="2" customFormat="1" ht="21.75" customHeight="1">
      <c r="A314" s="33"/>
      <c r="B314" s="34"/>
      <c r="C314" s="247" t="s">
        <v>483</v>
      </c>
      <c r="D314" s="247" t="s">
        <v>459</v>
      </c>
      <c r="E314" s="248" t="s">
        <v>484</v>
      </c>
      <c r="F314" s="249" t="s">
        <v>485</v>
      </c>
      <c r="G314" s="250" t="s">
        <v>167</v>
      </c>
      <c r="H314" s="251">
        <v>12.5</v>
      </c>
      <c r="I314" s="252"/>
      <c r="J314" s="253">
        <f>ROUND(I314*H314,2)</f>
        <v>0</v>
      </c>
      <c r="K314" s="249" t="s">
        <v>130</v>
      </c>
      <c r="L314" s="254"/>
      <c r="M314" s="255" t="s">
        <v>1</v>
      </c>
      <c r="N314" s="256" t="s">
        <v>42</v>
      </c>
      <c r="O314" s="70"/>
      <c r="P314" s="216">
        <f>O314*H314</f>
        <v>0</v>
      </c>
      <c r="Q314" s="216">
        <v>5.4850000000000003E-2</v>
      </c>
      <c r="R314" s="216">
        <f>Q314*H314</f>
        <v>0.68562500000000004</v>
      </c>
      <c r="S314" s="216">
        <v>0</v>
      </c>
      <c r="T314" s="217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218" t="s">
        <v>178</v>
      </c>
      <c r="AT314" s="218" t="s">
        <v>459</v>
      </c>
      <c r="AU314" s="218" t="s">
        <v>87</v>
      </c>
      <c r="AY314" s="16" t="s">
        <v>123</v>
      </c>
      <c r="BE314" s="219">
        <f>IF(N314="základní",J314,0)</f>
        <v>0</v>
      </c>
      <c r="BF314" s="219">
        <f>IF(N314="snížená",J314,0)</f>
        <v>0</v>
      </c>
      <c r="BG314" s="219">
        <f>IF(N314="zákl. přenesená",J314,0)</f>
        <v>0</v>
      </c>
      <c r="BH314" s="219">
        <f>IF(N314="sníž. přenesená",J314,0)</f>
        <v>0</v>
      </c>
      <c r="BI314" s="219">
        <f>IF(N314="nulová",J314,0)</f>
        <v>0</v>
      </c>
      <c r="BJ314" s="16" t="s">
        <v>85</v>
      </c>
      <c r="BK314" s="219">
        <f>ROUND(I314*H314,2)</f>
        <v>0</v>
      </c>
      <c r="BL314" s="16" t="s">
        <v>131</v>
      </c>
      <c r="BM314" s="218" t="s">
        <v>486</v>
      </c>
    </row>
    <row r="315" spans="1:65" s="2" customFormat="1">
      <c r="A315" s="33"/>
      <c r="B315" s="34"/>
      <c r="C315" s="35"/>
      <c r="D315" s="220" t="s">
        <v>133</v>
      </c>
      <c r="E315" s="35"/>
      <c r="F315" s="221" t="s">
        <v>485</v>
      </c>
      <c r="G315" s="35"/>
      <c r="H315" s="35"/>
      <c r="I315" s="121"/>
      <c r="J315" s="35"/>
      <c r="K315" s="35"/>
      <c r="L315" s="38"/>
      <c r="M315" s="222"/>
      <c r="N315" s="223"/>
      <c r="O315" s="70"/>
      <c r="P315" s="70"/>
      <c r="Q315" s="70"/>
      <c r="R315" s="70"/>
      <c r="S315" s="70"/>
      <c r="T315" s="71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6" t="s">
        <v>133</v>
      </c>
      <c r="AU315" s="16" t="s">
        <v>87</v>
      </c>
    </row>
    <row r="316" spans="1:65" s="2" customFormat="1" ht="19.5">
      <c r="A316" s="33"/>
      <c r="B316" s="34"/>
      <c r="C316" s="35"/>
      <c r="D316" s="220" t="s">
        <v>135</v>
      </c>
      <c r="E316" s="35"/>
      <c r="F316" s="224" t="s">
        <v>482</v>
      </c>
      <c r="G316" s="35"/>
      <c r="H316" s="35"/>
      <c r="I316" s="121"/>
      <c r="J316" s="35"/>
      <c r="K316" s="35"/>
      <c r="L316" s="38"/>
      <c r="M316" s="222"/>
      <c r="N316" s="223"/>
      <c r="O316" s="70"/>
      <c r="P316" s="70"/>
      <c r="Q316" s="70"/>
      <c r="R316" s="70"/>
      <c r="S316" s="70"/>
      <c r="T316" s="71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6" t="s">
        <v>135</v>
      </c>
      <c r="AU316" s="16" t="s">
        <v>87</v>
      </c>
    </row>
    <row r="317" spans="1:65" s="2" customFormat="1" ht="21.75" customHeight="1">
      <c r="A317" s="33"/>
      <c r="B317" s="34"/>
      <c r="C317" s="247" t="s">
        <v>487</v>
      </c>
      <c r="D317" s="247" t="s">
        <v>459</v>
      </c>
      <c r="E317" s="248" t="s">
        <v>488</v>
      </c>
      <c r="F317" s="249" t="s">
        <v>489</v>
      </c>
      <c r="G317" s="250" t="s">
        <v>148</v>
      </c>
      <c r="H317" s="251">
        <v>15</v>
      </c>
      <c r="I317" s="252"/>
      <c r="J317" s="253">
        <f>ROUND(I317*H317,2)</f>
        <v>0</v>
      </c>
      <c r="K317" s="249" t="s">
        <v>130</v>
      </c>
      <c r="L317" s="254"/>
      <c r="M317" s="255" t="s">
        <v>1</v>
      </c>
      <c r="N317" s="256" t="s">
        <v>42</v>
      </c>
      <c r="O317" s="70"/>
      <c r="P317" s="216">
        <f>O317*H317</f>
        <v>0</v>
      </c>
      <c r="Q317" s="216">
        <v>0.21456</v>
      </c>
      <c r="R317" s="216">
        <f>Q317*H317</f>
        <v>3.2183999999999999</v>
      </c>
      <c r="S317" s="216">
        <v>0</v>
      </c>
      <c r="T317" s="217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218" t="s">
        <v>178</v>
      </c>
      <c r="AT317" s="218" t="s">
        <v>459</v>
      </c>
      <c r="AU317" s="218" t="s">
        <v>87</v>
      </c>
      <c r="AY317" s="16" t="s">
        <v>123</v>
      </c>
      <c r="BE317" s="219">
        <f>IF(N317="základní",J317,0)</f>
        <v>0</v>
      </c>
      <c r="BF317" s="219">
        <f>IF(N317="snížená",J317,0)</f>
        <v>0</v>
      </c>
      <c r="BG317" s="219">
        <f>IF(N317="zákl. přenesená",J317,0)</f>
        <v>0</v>
      </c>
      <c r="BH317" s="219">
        <f>IF(N317="sníž. přenesená",J317,0)</f>
        <v>0</v>
      </c>
      <c r="BI317" s="219">
        <f>IF(N317="nulová",J317,0)</f>
        <v>0</v>
      </c>
      <c r="BJ317" s="16" t="s">
        <v>85</v>
      </c>
      <c r="BK317" s="219">
        <f>ROUND(I317*H317,2)</f>
        <v>0</v>
      </c>
      <c r="BL317" s="16" t="s">
        <v>131</v>
      </c>
      <c r="BM317" s="218" t="s">
        <v>490</v>
      </c>
    </row>
    <row r="318" spans="1:65" s="2" customFormat="1">
      <c r="A318" s="33"/>
      <c r="B318" s="34"/>
      <c r="C318" s="35"/>
      <c r="D318" s="220" t="s">
        <v>133</v>
      </c>
      <c r="E318" s="35"/>
      <c r="F318" s="221" t="s">
        <v>489</v>
      </c>
      <c r="G318" s="35"/>
      <c r="H318" s="35"/>
      <c r="I318" s="121"/>
      <c r="J318" s="35"/>
      <c r="K318" s="35"/>
      <c r="L318" s="38"/>
      <c r="M318" s="222"/>
      <c r="N318" s="223"/>
      <c r="O318" s="70"/>
      <c r="P318" s="70"/>
      <c r="Q318" s="70"/>
      <c r="R318" s="70"/>
      <c r="S318" s="70"/>
      <c r="T318" s="71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6" t="s">
        <v>133</v>
      </c>
      <c r="AU318" s="16" t="s">
        <v>87</v>
      </c>
    </row>
    <row r="319" spans="1:65" s="2" customFormat="1" ht="21.75" customHeight="1">
      <c r="A319" s="33"/>
      <c r="B319" s="34"/>
      <c r="C319" s="247" t="s">
        <v>491</v>
      </c>
      <c r="D319" s="247" t="s">
        <v>459</v>
      </c>
      <c r="E319" s="248" t="s">
        <v>492</v>
      </c>
      <c r="F319" s="249" t="s">
        <v>493</v>
      </c>
      <c r="G319" s="250" t="s">
        <v>158</v>
      </c>
      <c r="H319" s="251">
        <v>607.22500000000002</v>
      </c>
      <c r="I319" s="252"/>
      <c r="J319" s="253">
        <f>ROUND(I319*H319,2)</f>
        <v>0</v>
      </c>
      <c r="K319" s="249" t="s">
        <v>130</v>
      </c>
      <c r="L319" s="254"/>
      <c r="M319" s="255" t="s">
        <v>1</v>
      </c>
      <c r="N319" s="256" t="s">
        <v>42</v>
      </c>
      <c r="O319" s="70"/>
      <c r="P319" s="216">
        <f>O319*H319</f>
        <v>0</v>
      </c>
      <c r="Q319" s="216">
        <v>1</v>
      </c>
      <c r="R319" s="216">
        <f>Q319*H319</f>
        <v>607.22500000000002</v>
      </c>
      <c r="S319" s="216">
        <v>0</v>
      </c>
      <c r="T319" s="217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218" t="s">
        <v>178</v>
      </c>
      <c r="AT319" s="218" t="s">
        <v>459</v>
      </c>
      <c r="AU319" s="218" t="s">
        <v>87</v>
      </c>
      <c r="AY319" s="16" t="s">
        <v>123</v>
      </c>
      <c r="BE319" s="219">
        <f>IF(N319="základní",J319,0)</f>
        <v>0</v>
      </c>
      <c r="BF319" s="219">
        <f>IF(N319="snížená",J319,0)</f>
        <v>0</v>
      </c>
      <c r="BG319" s="219">
        <f>IF(N319="zákl. přenesená",J319,0)</f>
        <v>0</v>
      </c>
      <c r="BH319" s="219">
        <f>IF(N319="sníž. přenesená",J319,0)</f>
        <v>0</v>
      </c>
      <c r="BI319" s="219">
        <f>IF(N319="nulová",J319,0)</f>
        <v>0</v>
      </c>
      <c r="BJ319" s="16" t="s">
        <v>85</v>
      </c>
      <c r="BK319" s="219">
        <f>ROUND(I319*H319,2)</f>
        <v>0</v>
      </c>
      <c r="BL319" s="16" t="s">
        <v>131</v>
      </c>
      <c r="BM319" s="218" t="s">
        <v>494</v>
      </c>
    </row>
    <row r="320" spans="1:65" s="2" customFormat="1">
      <c r="A320" s="33"/>
      <c r="B320" s="34"/>
      <c r="C320" s="35"/>
      <c r="D320" s="220" t="s">
        <v>133</v>
      </c>
      <c r="E320" s="35"/>
      <c r="F320" s="221" t="s">
        <v>493</v>
      </c>
      <c r="G320" s="35"/>
      <c r="H320" s="35"/>
      <c r="I320" s="121"/>
      <c r="J320" s="35"/>
      <c r="K320" s="35"/>
      <c r="L320" s="38"/>
      <c r="M320" s="222"/>
      <c r="N320" s="223"/>
      <c r="O320" s="70"/>
      <c r="P320" s="70"/>
      <c r="Q320" s="70"/>
      <c r="R320" s="70"/>
      <c r="S320" s="70"/>
      <c r="T320" s="71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6" t="s">
        <v>133</v>
      </c>
      <c r="AU320" s="16" t="s">
        <v>87</v>
      </c>
    </row>
    <row r="321" spans="1:65" s="13" customFormat="1">
      <c r="B321" s="225"/>
      <c r="C321" s="226"/>
      <c r="D321" s="220" t="s">
        <v>137</v>
      </c>
      <c r="E321" s="227" t="s">
        <v>1</v>
      </c>
      <c r="F321" s="228" t="s">
        <v>495</v>
      </c>
      <c r="G321" s="226"/>
      <c r="H321" s="229">
        <v>607.22500000000002</v>
      </c>
      <c r="I321" s="230"/>
      <c r="J321" s="226"/>
      <c r="K321" s="226"/>
      <c r="L321" s="231"/>
      <c r="M321" s="232"/>
      <c r="N321" s="233"/>
      <c r="O321" s="233"/>
      <c r="P321" s="233"/>
      <c r="Q321" s="233"/>
      <c r="R321" s="233"/>
      <c r="S321" s="233"/>
      <c r="T321" s="234"/>
      <c r="AT321" s="235" t="s">
        <v>137</v>
      </c>
      <c r="AU321" s="235" t="s">
        <v>87</v>
      </c>
      <c r="AV321" s="13" t="s">
        <v>87</v>
      </c>
      <c r="AW321" s="13" t="s">
        <v>34</v>
      </c>
      <c r="AX321" s="13" t="s">
        <v>85</v>
      </c>
      <c r="AY321" s="235" t="s">
        <v>123</v>
      </c>
    </row>
    <row r="322" spans="1:65" s="2" customFormat="1" ht="21.75" customHeight="1">
      <c r="A322" s="33"/>
      <c r="B322" s="34"/>
      <c r="C322" s="247" t="s">
        <v>496</v>
      </c>
      <c r="D322" s="247" t="s">
        <v>459</v>
      </c>
      <c r="E322" s="248" t="s">
        <v>497</v>
      </c>
      <c r="F322" s="249" t="s">
        <v>498</v>
      </c>
      <c r="G322" s="250" t="s">
        <v>158</v>
      </c>
      <c r="H322" s="251">
        <v>378.702</v>
      </c>
      <c r="I322" s="252"/>
      <c r="J322" s="253">
        <f>ROUND(I322*H322,2)</f>
        <v>0</v>
      </c>
      <c r="K322" s="249" t="s">
        <v>130</v>
      </c>
      <c r="L322" s="254"/>
      <c r="M322" s="255" t="s">
        <v>1</v>
      </c>
      <c r="N322" s="256" t="s">
        <v>42</v>
      </c>
      <c r="O322" s="70"/>
      <c r="P322" s="216">
        <f>O322*H322</f>
        <v>0</v>
      </c>
      <c r="Q322" s="216">
        <v>1</v>
      </c>
      <c r="R322" s="216">
        <f>Q322*H322</f>
        <v>378.702</v>
      </c>
      <c r="S322" s="216">
        <v>0</v>
      </c>
      <c r="T322" s="217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218" t="s">
        <v>178</v>
      </c>
      <c r="AT322" s="218" t="s">
        <v>459</v>
      </c>
      <c r="AU322" s="218" t="s">
        <v>87</v>
      </c>
      <c r="AY322" s="16" t="s">
        <v>123</v>
      </c>
      <c r="BE322" s="219">
        <f>IF(N322="základní",J322,0)</f>
        <v>0</v>
      </c>
      <c r="BF322" s="219">
        <f>IF(N322="snížená",J322,0)</f>
        <v>0</v>
      </c>
      <c r="BG322" s="219">
        <f>IF(N322="zákl. přenesená",J322,0)</f>
        <v>0</v>
      </c>
      <c r="BH322" s="219">
        <f>IF(N322="sníž. přenesená",J322,0)</f>
        <v>0</v>
      </c>
      <c r="BI322" s="219">
        <f>IF(N322="nulová",J322,0)</f>
        <v>0</v>
      </c>
      <c r="BJ322" s="16" t="s">
        <v>85</v>
      </c>
      <c r="BK322" s="219">
        <f>ROUND(I322*H322,2)</f>
        <v>0</v>
      </c>
      <c r="BL322" s="16" t="s">
        <v>131</v>
      </c>
      <c r="BM322" s="218" t="s">
        <v>499</v>
      </c>
    </row>
    <row r="323" spans="1:65" s="2" customFormat="1">
      <c r="A323" s="33"/>
      <c r="B323" s="34"/>
      <c r="C323" s="35"/>
      <c r="D323" s="220" t="s">
        <v>133</v>
      </c>
      <c r="E323" s="35"/>
      <c r="F323" s="221" t="s">
        <v>498</v>
      </c>
      <c r="G323" s="35"/>
      <c r="H323" s="35"/>
      <c r="I323" s="121"/>
      <c r="J323" s="35"/>
      <c r="K323" s="35"/>
      <c r="L323" s="38"/>
      <c r="M323" s="222"/>
      <c r="N323" s="223"/>
      <c r="O323" s="70"/>
      <c r="P323" s="70"/>
      <c r="Q323" s="70"/>
      <c r="R323" s="70"/>
      <c r="S323" s="70"/>
      <c r="T323" s="71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6" t="s">
        <v>133</v>
      </c>
      <c r="AU323" s="16" t="s">
        <v>87</v>
      </c>
    </row>
    <row r="324" spans="1:65" s="13" customFormat="1">
      <c r="B324" s="225"/>
      <c r="C324" s="226"/>
      <c r="D324" s="220" t="s">
        <v>137</v>
      </c>
      <c r="E324" s="227" t="s">
        <v>1</v>
      </c>
      <c r="F324" s="228" t="s">
        <v>500</v>
      </c>
      <c r="G324" s="226"/>
      <c r="H324" s="229">
        <v>378.702</v>
      </c>
      <c r="I324" s="230"/>
      <c r="J324" s="226"/>
      <c r="K324" s="226"/>
      <c r="L324" s="231"/>
      <c r="M324" s="232"/>
      <c r="N324" s="233"/>
      <c r="O324" s="233"/>
      <c r="P324" s="233"/>
      <c r="Q324" s="233"/>
      <c r="R324" s="233"/>
      <c r="S324" s="233"/>
      <c r="T324" s="234"/>
      <c r="AT324" s="235" t="s">
        <v>137</v>
      </c>
      <c r="AU324" s="235" t="s">
        <v>87</v>
      </c>
      <c r="AV324" s="13" t="s">
        <v>87</v>
      </c>
      <c r="AW324" s="13" t="s">
        <v>34</v>
      </c>
      <c r="AX324" s="13" t="s">
        <v>85</v>
      </c>
      <c r="AY324" s="235" t="s">
        <v>123</v>
      </c>
    </row>
    <row r="325" spans="1:65" s="2" customFormat="1" ht="21.75" customHeight="1">
      <c r="A325" s="33"/>
      <c r="B325" s="34"/>
      <c r="C325" s="247" t="s">
        <v>501</v>
      </c>
      <c r="D325" s="247" t="s">
        <v>459</v>
      </c>
      <c r="E325" s="248" t="s">
        <v>502</v>
      </c>
      <c r="F325" s="249" t="s">
        <v>503</v>
      </c>
      <c r="G325" s="250" t="s">
        <v>158</v>
      </c>
      <c r="H325" s="251">
        <v>15.36</v>
      </c>
      <c r="I325" s="252"/>
      <c r="J325" s="253">
        <f>ROUND(I325*H325,2)</f>
        <v>0</v>
      </c>
      <c r="K325" s="249" t="s">
        <v>130</v>
      </c>
      <c r="L325" s="254"/>
      <c r="M325" s="255" t="s">
        <v>1</v>
      </c>
      <c r="N325" s="256" t="s">
        <v>42</v>
      </c>
      <c r="O325" s="70"/>
      <c r="P325" s="216">
        <f>O325*H325</f>
        <v>0</v>
      </c>
      <c r="Q325" s="216">
        <v>1</v>
      </c>
      <c r="R325" s="216">
        <f>Q325*H325</f>
        <v>15.36</v>
      </c>
      <c r="S325" s="216">
        <v>0</v>
      </c>
      <c r="T325" s="217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218" t="s">
        <v>178</v>
      </c>
      <c r="AT325" s="218" t="s">
        <v>459</v>
      </c>
      <c r="AU325" s="218" t="s">
        <v>87</v>
      </c>
      <c r="AY325" s="16" t="s">
        <v>123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16" t="s">
        <v>85</v>
      </c>
      <c r="BK325" s="219">
        <f>ROUND(I325*H325,2)</f>
        <v>0</v>
      </c>
      <c r="BL325" s="16" t="s">
        <v>131</v>
      </c>
      <c r="BM325" s="218" t="s">
        <v>504</v>
      </c>
    </row>
    <row r="326" spans="1:65" s="2" customFormat="1">
      <c r="A326" s="33"/>
      <c r="B326" s="34"/>
      <c r="C326" s="35"/>
      <c r="D326" s="220" t="s">
        <v>133</v>
      </c>
      <c r="E326" s="35"/>
      <c r="F326" s="221" t="s">
        <v>503</v>
      </c>
      <c r="G326" s="35"/>
      <c r="H326" s="35"/>
      <c r="I326" s="121"/>
      <c r="J326" s="35"/>
      <c r="K326" s="35"/>
      <c r="L326" s="38"/>
      <c r="M326" s="222"/>
      <c r="N326" s="223"/>
      <c r="O326" s="70"/>
      <c r="P326" s="70"/>
      <c r="Q326" s="70"/>
      <c r="R326" s="70"/>
      <c r="S326" s="70"/>
      <c r="T326" s="71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6" t="s">
        <v>133</v>
      </c>
      <c r="AU326" s="16" t="s">
        <v>87</v>
      </c>
    </row>
    <row r="327" spans="1:65" s="13" customFormat="1">
      <c r="B327" s="225"/>
      <c r="C327" s="226"/>
      <c r="D327" s="220" t="s">
        <v>137</v>
      </c>
      <c r="E327" s="227" t="s">
        <v>1</v>
      </c>
      <c r="F327" s="228" t="s">
        <v>505</v>
      </c>
      <c r="G327" s="226"/>
      <c r="H327" s="229">
        <v>15.36</v>
      </c>
      <c r="I327" s="230"/>
      <c r="J327" s="226"/>
      <c r="K327" s="226"/>
      <c r="L327" s="231"/>
      <c r="M327" s="232"/>
      <c r="N327" s="233"/>
      <c r="O327" s="233"/>
      <c r="P327" s="233"/>
      <c r="Q327" s="233"/>
      <c r="R327" s="233"/>
      <c r="S327" s="233"/>
      <c r="T327" s="234"/>
      <c r="AT327" s="235" t="s">
        <v>137</v>
      </c>
      <c r="AU327" s="235" t="s">
        <v>87</v>
      </c>
      <c r="AV327" s="13" t="s">
        <v>87</v>
      </c>
      <c r="AW327" s="13" t="s">
        <v>34</v>
      </c>
      <c r="AX327" s="13" t="s">
        <v>85</v>
      </c>
      <c r="AY327" s="235" t="s">
        <v>123</v>
      </c>
    </row>
    <row r="328" spans="1:65" s="2" customFormat="1" ht="21.75" customHeight="1">
      <c r="A328" s="33"/>
      <c r="B328" s="34"/>
      <c r="C328" s="247" t="s">
        <v>506</v>
      </c>
      <c r="D328" s="247" t="s">
        <v>459</v>
      </c>
      <c r="E328" s="248" t="s">
        <v>507</v>
      </c>
      <c r="F328" s="249" t="s">
        <v>508</v>
      </c>
      <c r="G328" s="250" t="s">
        <v>158</v>
      </c>
      <c r="H328" s="251">
        <v>41.65</v>
      </c>
      <c r="I328" s="252"/>
      <c r="J328" s="253">
        <f>ROUND(I328*H328,2)</f>
        <v>0</v>
      </c>
      <c r="K328" s="249" t="s">
        <v>130</v>
      </c>
      <c r="L328" s="254"/>
      <c r="M328" s="255" t="s">
        <v>1</v>
      </c>
      <c r="N328" s="256" t="s">
        <v>42</v>
      </c>
      <c r="O328" s="70"/>
      <c r="P328" s="216">
        <f>O328*H328</f>
        <v>0</v>
      </c>
      <c r="Q328" s="216">
        <v>1</v>
      </c>
      <c r="R328" s="216">
        <f>Q328*H328</f>
        <v>41.65</v>
      </c>
      <c r="S328" s="216">
        <v>0</v>
      </c>
      <c r="T328" s="217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218" t="s">
        <v>178</v>
      </c>
      <c r="AT328" s="218" t="s">
        <v>459</v>
      </c>
      <c r="AU328" s="218" t="s">
        <v>87</v>
      </c>
      <c r="AY328" s="16" t="s">
        <v>123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16" t="s">
        <v>85</v>
      </c>
      <c r="BK328" s="219">
        <f>ROUND(I328*H328,2)</f>
        <v>0</v>
      </c>
      <c r="BL328" s="16" t="s">
        <v>131</v>
      </c>
      <c r="BM328" s="218" t="s">
        <v>509</v>
      </c>
    </row>
    <row r="329" spans="1:65" s="2" customFormat="1">
      <c r="A329" s="33"/>
      <c r="B329" s="34"/>
      <c r="C329" s="35"/>
      <c r="D329" s="220" t="s">
        <v>133</v>
      </c>
      <c r="E329" s="35"/>
      <c r="F329" s="221" t="s">
        <v>508</v>
      </c>
      <c r="G329" s="35"/>
      <c r="H329" s="35"/>
      <c r="I329" s="121"/>
      <c r="J329" s="35"/>
      <c r="K329" s="35"/>
      <c r="L329" s="38"/>
      <c r="M329" s="222"/>
      <c r="N329" s="223"/>
      <c r="O329" s="70"/>
      <c r="P329" s="70"/>
      <c r="Q329" s="70"/>
      <c r="R329" s="70"/>
      <c r="S329" s="70"/>
      <c r="T329" s="71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6" t="s">
        <v>133</v>
      </c>
      <c r="AU329" s="16" t="s">
        <v>87</v>
      </c>
    </row>
    <row r="330" spans="1:65" s="13" customFormat="1">
      <c r="B330" s="225"/>
      <c r="C330" s="226"/>
      <c r="D330" s="220" t="s">
        <v>137</v>
      </c>
      <c r="E330" s="227" t="s">
        <v>1</v>
      </c>
      <c r="F330" s="228" t="s">
        <v>510</v>
      </c>
      <c r="G330" s="226"/>
      <c r="H330" s="229">
        <v>41.65</v>
      </c>
      <c r="I330" s="230"/>
      <c r="J330" s="226"/>
      <c r="K330" s="226"/>
      <c r="L330" s="231"/>
      <c r="M330" s="232"/>
      <c r="N330" s="233"/>
      <c r="O330" s="233"/>
      <c r="P330" s="233"/>
      <c r="Q330" s="233"/>
      <c r="R330" s="233"/>
      <c r="S330" s="233"/>
      <c r="T330" s="234"/>
      <c r="AT330" s="235" t="s">
        <v>137</v>
      </c>
      <c r="AU330" s="235" t="s">
        <v>87</v>
      </c>
      <c r="AV330" s="13" t="s">
        <v>87</v>
      </c>
      <c r="AW330" s="13" t="s">
        <v>34</v>
      </c>
      <c r="AX330" s="13" t="s">
        <v>85</v>
      </c>
      <c r="AY330" s="235" t="s">
        <v>123</v>
      </c>
    </row>
    <row r="331" spans="1:65" s="2" customFormat="1" ht="21.75" customHeight="1">
      <c r="A331" s="33"/>
      <c r="B331" s="34"/>
      <c r="C331" s="247" t="s">
        <v>511</v>
      </c>
      <c r="D331" s="247" t="s">
        <v>459</v>
      </c>
      <c r="E331" s="248" t="s">
        <v>512</v>
      </c>
      <c r="F331" s="249" t="s">
        <v>513</v>
      </c>
      <c r="G331" s="250" t="s">
        <v>129</v>
      </c>
      <c r="H331" s="251">
        <v>750.94500000000005</v>
      </c>
      <c r="I331" s="252"/>
      <c r="J331" s="253">
        <f>ROUND(I331*H331,2)</f>
        <v>0</v>
      </c>
      <c r="K331" s="249" t="s">
        <v>130</v>
      </c>
      <c r="L331" s="254"/>
      <c r="M331" s="255" t="s">
        <v>1</v>
      </c>
      <c r="N331" s="256" t="s">
        <v>42</v>
      </c>
      <c r="O331" s="70"/>
      <c r="P331" s="216">
        <f>O331*H331</f>
        <v>0</v>
      </c>
      <c r="Q331" s="216">
        <v>0</v>
      </c>
      <c r="R331" s="216">
        <f>Q331*H331</f>
        <v>0</v>
      </c>
      <c r="S331" s="216">
        <v>0</v>
      </c>
      <c r="T331" s="217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218" t="s">
        <v>178</v>
      </c>
      <c r="AT331" s="218" t="s">
        <v>459</v>
      </c>
      <c r="AU331" s="218" t="s">
        <v>87</v>
      </c>
      <c r="AY331" s="16" t="s">
        <v>123</v>
      </c>
      <c r="BE331" s="219">
        <f>IF(N331="základní",J331,0)</f>
        <v>0</v>
      </c>
      <c r="BF331" s="219">
        <f>IF(N331="snížená",J331,0)</f>
        <v>0</v>
      </c>
      <c r="BG331" s="219">
        <f>IF(N331="zákl. přenesená",J331,0)</f>
        <v>0</v>
      </c>
      <c r="BH331" s="219">
        <f>IF(N331="sníž. přenesená",J331,0)</f>
        <v>0</v>
      </c>
      <c r="BI331" s="219">
        <f>IF(N331="nulová",J331,0)</f>
        <v>0</v>
      </c>
      <c r="BJ331" s="16" t="s">
        <v>85</v>
      </c>
      <c r="BK331" s="219">
        <f>ROUND(I331*H331,2)</f>
        <v>0</v>
      </c>
      <c r="BL331" s="16" t="s">
        <v>131</v>
      </c>
      <c r="BM331" s="218" t="s">
        <v>514</v>
      </c>
    </row>
    <row r="332" spans="1:65" s="2" customFormat="1">
      <c r="A332" s="33"/>
      <c r="B332" s="34"/>
      <c r="C332" s="35"/>
      <c r="D332" s="220" t="s">
        <v>133</v>
      </c>
      <c r="E332" s="35"/>
      <c r="F332" s="221" t="s">
        <v>513</v>
      </c>
      <c r="G332" s="35"/>
      <c r="H332" s="35"/>
      <c r="I332" s="121"/>
      <c r="J332" s="35"/>
      <c r="K332" s="35"/>
      <c r="L332" s="38"/>
      <c r="M332" s="222"/>
      <c r="N332" s="223"/>
      <c r="O332" s="70"/>
      <c r="P332" s="70"/>
      <c r="Q332" s="70"/>
      <c r="R332" s="70"/>
      <c r="S332" s="70"/>
      <c r="T332" s="71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6" t="s">
        <v>133</v>
      </c>
      <c r="AU332" s="16" t="s">
        <v>87</v>
      </c>
    </row>
    <row r="333" spans="1:65" s="13" customFormat="1">
      <c r="B333" s="225"/>
      <c r="C333" s="226"/>
      <c r="D333" s="220" t="s">
        <v>137</v>
      </c>
      <c r="E333" s="227" t="s">
        <v>1</v>
      </c>
      <c r="F333" s="228" t="s">
        <v>515</v>
      </c>
      <c r="G333" s="226"/>
      <c r="H333" s="229">
        <v>750.94500000000005</v>
      </c>
      <c r="I333" s="230"/>
      <c r="J333" s="226"/>
      <c r="K333" s="226"/>
      <c r="L333" s="231"/>
      <c r="M333" s="232"/>
      <c r="N333" s="233"/>
      <c r="O333" s="233"/>
      <c r="P333" s="233"/>
      <c r="Q333" s="233"/>
      <c r="R333" s="233"/>
      <c r="S333" s="233"/>
      <c r="T333" s="234"/>
      <c r="AT333" s="235" t="s">
        <v>137</v>
      </c>
      <c r="AU333" s="235" t="s">
        <v>87</v>
      </c>
      <c r="AV333" s="13" t="s">
        <v>87</v>
      </c>
      <c r="AW333" s="13" t="s">
        <v>34</v>
      </c>
      <c r="AX333" s="13" t="s">
        <v>85</v>
      </c>
      <c r="AY333" s="235" t="s">
        <v>123</v>
      </c>
    </row>
    <row r="334" spans="1:65" s="2" customFormat="1" ht="21.75" customHeight="1">
      <c r="A334" s="33"/>
      <c r="B334" s="34"/>
      <c r="C334" s="247" t="s">
        <v>516</v>
      </c>
      <c r="D334" s="247" t="s">
        <v>459</v>
      </c>
      <c r="E334" s="248" t="s">
        <v>517</v>
      </c>
      <c r="F334" s="249" t="s">
        <v>518</v>
      </c>
      <c r="G334" s="250" t="s">
        <v>129</v>
      </c>
      <c r="H334" s="251">
        <v>169.57499999999999</v>
      </c>
      <c r="I334" s="252"/>
      <c r="J334" s="253">
        <f>ROUND(I334*H334,2)</f>
        <v>0</v>
      </c>
      <c r="K334" s="249" t="s">
        <v>130</v>
      </c>
      <c r="L334" s="254"/>
      <c r="M334" s="255" t="s">
        <v>1</v>
      </c>
      <c r="N334" s="256" t="s">
        <v>42</v>
      </c>
      <c r="O334" s="70"/>
      <c r="P334" s="216">
        <f>O334*H334</f>
        <v>0</v>
      </c>
      <c r="Q334" s="216">
        <v>0</v>
      </c>
      <c r="R334" s="216">
        <f>Q334*H334</f>
        <v>0</v>
      </c>
      <c r="S334" s="216">
        <v>0</v>
      </c>
      <c r="T334" s="217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218" t="s">
        <v>178</v>
      </c>
      <c r="AT334" s="218" t="s">
        <v>459</v>
      </c>
      <c r="AU334" s="218" t="s">
        <v>87</v>
      </c>
      <c r="AY334" s="16" t="s">
        <v>123</v>
      </c>
      <c r="BE334" s="219">
        <f>IF(N334="základní",J334,0)</f>
        <v>0</v>
      </c>
      <c r="BF334" s="219">
        <f>IF(N334="snížená",J334,0)</f>
        <v>0</v>
      </c>
      <c r="BG334" s="219">
        <f>IF(N334="zákl. přenesená",J334,0)</f>
        <v>0</v>
      </c>
      <c r="BH334" s="219">
        <f>IF(N334="sníž. přenesená",J334,0)</f>
        <v>0</v>
      </c>
      <c r="BI334" s="219">
        <f>IF(N334="nulová",J334,0)</f>
        <v>0</v>
      </c>
      <c r="BJ334" s="16" t="s">
        <v>85</v>
      </c>
      <c r="BK334" s="219">
        <f>ROUND(I334*H334,2)</f>
        <v>0</v>
      </c>
      <c r="BL334" s="16" t="s">
        <v>131</v>
      </c>
      <c r="BM334" s="218" t="s">
        <v>519</v>
      </c>
    </row>
    <row r="335" spans="1:65" s="2" customFormat="1">
      <c r="A335" s="33"/>
      <c r="B335" s="34"/>
      <c r="C335" s="35"/>
      <c r="D335" s="220" t="s">
        <v>133</v>
      </c>
      <c r="E335" s="35"/>
      <c r="F335" s="221" t="s">
        <v>518</v>
      </c>
      <c r="G335" s="35"/>
      <c r="H335" s="35"/>
      <c r="I335" s="121"/>
      <c r="J335" s="35"/>
      <c r="K335" s="35"/>
      <c r="L335" s="38"/>
      <c r="M335" s="222"/>
      <c r="N335" s="223"/>
      <c r="O335" s="70"/>
      <c r="P335" s="70"/>
      <c r="Q335" s="70"/>
      <c r="R335" s="70"/>
      <c r="S335" s="70"/>
      <c r="T335" s="71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6" t="s">
        <v>133</v>
      </c>
      <c r="AU335" s="16" t="s">
        <v>87</v>
      </c>
    </row>
    <row r="336" spans="1:65" s="13" customFormat="1">
      <c r="B336" s="225"/>
      <c r="C336" s="226"/>
      <c r="D336" s="220" t="s">
        <v>137</v>
      </c>
      <c r="E336" s="227" t="s">
        <v>1</v>
      </c>
      <c r="F336" s="228" t="s">
        <v>520</v>
      </c>
      <c r="G336" s="226"/>
      <c r="H336" s="229">
        <v>169.57499999999999</v>
      </c>
      <c r="I336" s="230"/>
      <c r="J336" s="226"/>
      <c r="K336" s="226"/>
      <c r="L336" s="231"/>
      <c r="M336" s="232"/>
      <c r="N336" s="233"/>
      <c r="O336" s="233"/>
      <c r="P336" s="233"/>
      <c r="Q336" s="233"/>
      <c r="R336" s="233"/>
      <c r="S336" s="233"/>
      <c r="T336" s="234"/>
      <c r="AT336" s="235" t="s">
        <v>137</v>
      </c>
      <c r="AU336" s="235" t="s">
        <v>87</v>
      </c>
      <c r="AV336" s="13" t="s">
        <v>87</v>
      </c>
      <c r="AW336" s="13" t="s">
        <v>34</v>
      </c>
      <c r="AX336" s="13" t="s">
        <v>85</v>
      </c>
      <c r="AY336" s="235" t="s">
        <v>123</v>
      </c>
    </row>
    <row r="337" spans="1:65" s="2" customFormat="1" ht="21.75" customHeight="1">
      <c r="A337" s="33"/>
      <c r="B337" s="34"/>
      <c r="C337" s="247" t="s">
        <v>521</v>
      </c>
      <c r="D337" s="247" t="s">
        <v>459</v>
      </c>
      <c r="E337" s="248" t="s">
        <v>522</v>
      </c>
      <c r="F337" s="249" t="s">
        <v>523</v>
      </c>
      <c r="G337" s="250" t="s">
        <v>148</v>
      </c>
      <c r="H337" s="251">
        <v>300</v>
      </c>
      <c r="I337" s="252"/>
      <c r="J337" s="253">
        <f>ROUND(I337*H337,2)</f>
        <v>0</v>
      </c>
      <c r="K337" s="249" t="s">
        <v>130</v>
      </c>
      <c r="L337" s="254"/>
      <c r="M337" s="255" t="s">
        <v>1</v>
      </c>
      <c r="N337" s="256" t="s">
        <v>42</v>
      </c>
      <c r="O337" s="70"/>
      <c r="P337" s="216">
        <f>O337*H337</f>
        <v>0</v>
      </c>
      <c r="Q337" s="216">
        <v>1.1100000000000001E-3</v>
      </c>
      <c r="R337" s="216">
        <f>Q337*H337</f>
        <v>0.33300000000000002</v>
      </c>
      <c r="S337" s="216">
        <v>0</v>
      </c>
      <c r="T337" s="217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218" t="s">
        <v>178</v>
      </c>
      <c r="AT337" s="218" t="s">
        <v>459</v>
      </c>
      <c r="AU337" s="218" t="s">
        <v>87</v>
      </c>
      <c r="AY337" s="16" t="s">
        <v>123</v>
      </c>
      <c r="BE337" s="219">
        <f>IF(N337="základní",J337,0)</f>
        <v>0</v>
      </c>
      <c r="BF337" s="219">
        <f>IF(N337="snížená",J337,0)</f>
        <v>0</v>
      </c>
      <c r="BG337" s="219">
        <f>IF(N337="zákl. přenesená",J337,0)</f>
        <v>0</v>
      </c>
      <c r="BH337" s="219">
        <f>IF(N337="sníž. přenesená",J337,0)</f>
        <v>0</v>
      </c>
      <c r="BI337" s="219">
        <f>IF(N337="nulová",J337,0)</f>
        <v>0</v>
      </c>
      <c r="BJ337" s="16" t="s">
        <v>85</v>
      </c>
      <c r="BK337" s="219">
        <f>ROUND(I337*H337,2)</f>
        <v>0</v>
      </c>
      <c r="BL337" s="16" t="s">
        <v>131</v>
      </c>
      <c r="BM337" s="218" t="s">
        <v>524</v>
      </c>
    </row>
    <row r="338" spans="1:65" s="2" customFormat="1">
      <c r="A338" s="33"/>
      <c r="B338" s="34"/>
      <c r="C338" s="35"/>
      <c r="D338" s="220" t="s">
        <v>133</v>
      </c>
      <c r="E338" s="35"/>
      <c r="F338" s="221" t="s">
        <v>523</v>
      </c>
      <c r="G338" s="35"/>
      <c r="H338" s="35"/>
      <c r="I338" s="121"/>
      <c r="J338" s="35"/>
      <c r="K338" s="35"/>
      <c r="L338" s="38"/>
      <c r="M338" s="222"/>
      <c r="N338" s="223"/>
      <c r="O338" s="70"/>
      <c r="P338" s="70"/>
      <c r="Q338" s="70"/>
      <c r="R338" s="70"/>
      <c r="S338" s="70"/>
      <c r="T338" s="71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6" t="s">
        <v>133</v>
      </c>
      <c r="AU338" s="16" t="s">
        <v>87</v>
      </c>
    </row>
    <row r="339" spans="1:65" s="2" customFormat="1" ht="21.75" customHeight="1">
      <c r="A339" s="33"/>
      <c r="B339" s="34"/>
      <c r="C339" s="247" t="s">
        <v>525</v>
      </c>
      <c r="D339" s="247" t="s">
        <v>459</v>
      </c>
      <c r="E339" s="248" t="s">
        <v>526</v>
      </c>
      <c r="F339" s="249" t="s">
        <v>527</v>
      </c>
      <c r="G339" s="250" t="s">
        <v>148</v>
      </c>
      <c r="H339" s="251">
        <v>150</v>
      </c>
      <c r="I339" s="252"/>
      <c r="J339" s="253">
        <f>ROUND(I339*H339,2)</f>
        <v>0</v>
      </c>
      <c r="K339" s="249" t="s">
        <v>130</v>
      </c>
      <c r="L339" s="254"/>
      <c r="M339" s="255" t="s">
        <v>1</v>
      </c>
      <c r="N339" s="256" t="s">
        <v>42</v>
      </c>
      <c r="O339" s="70"/>
      <c r="P339" s="216">
        <f>O339*H339</f>
        <v>0</v>
      </c>
      <c r="Q339" s="216">
        <v>2.1000000000000001E-4</v>
      </c>
      <c r="R339" s="216">
        <f>Q339*H339</f>
        <v>3.15E-2</v>
      </c>
      <c r="S339" s="216">
        <v>0</v>
      </c>
      <c r="T339" s="217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218" t="s">
        <v>178</v>
      </c>
      <c r="AT339" s="218" t="s">
        <v>459</v>
      </c>
      <c r="AU339" s="218" t="s">
        <v>87</v>
      </c>
      <c r="AY339" s="16" t="s">
        <v>123</v>
      </c>
      <c r="BE339" s="219">
        <f>IF(N339="základní",J339,0)</f>
        <v>0</v>
      </c>
      <c r="BF339" s="219">
        <f>IF(N339="snížená",J339,0)</f>
        <v>0</v>
      </c>
      <c r="BG339" s="219">
        <f>IF(N339="zákl. přenesená",J339,0)</f>
        <v>0</v>
      </c>
      <c r="BH339" s="219">
        <f>IF(N339="sníž. přenesená",J339,0)</f>
        <v>0</v>
      </c>
      <c r="BI339" s="219">
        <f>IF(N339="nulová",J339,0)</f>
        <v>0</v>
      </c>
      <c r="BJ339" s="16" t="s">
        <v>85</v>
      </c>
      <c r="BK339" s="219">
        <f>ROUND(I339*H339,2)</f>
        <v>0</v>
      </c>
      <c r="BL339" s="16" t="s">
        <v>131</v>
      </c>
      <c r="BM339" s="218" t="s">
        <v>528</v>
      </c>
    </row>
    <row r="340" spans="1:65" s="2" customFormat="1">
      <c r="A340" s="33"/>
      <c r="B340" s="34"/>
      <c r="C340" s="35"/>
      <c r="D340" s="220" t="s">
        <v>133</v>
      </c>
      <c r="E340" s="35"/>
      <c r="F340" s="221" t="s">
        <v>527</v>
      </c>
      <c r="G340" s="35"/>
      <c r="H340" s="35"/>
      <c r="I340" s="121"/>
      <c r="J340" s="35"/>
      <c r="K340" s="35"/>
      <c r="L340" s="38"/>
      <c r="M340" s="222"/>
      <c r="N340" s="223"/>
      <c r="O340" s="70"/>
      <c r="P340" s="70"/>
      <c r="Q340" s="70"/>
      <c r="R340" s="70"/>
      <c r="S340" s="70"/>
      <c r="T340" s="71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6" t="s">
        <v>133</v>
      </c>
      <c r="AU340" s="16" t="s">
        <v>87</v>
      </c>
    </row>
    <row r="341" spans="1:65" s="2" customFormat="1" ht="21.75" customHeight="1">
      <c r="A341" s="33"/>
      <c r="B341" s="34"/>
      <c r="C341" s="247" t="s">
        <v>529</v>
      </c>
      <c r="D341" s="247" t="s">
        <v>459</v>
      </c>
      <c r="E341" s="248" t="s">
        <v>530</v>
      </c>
      <c r="F341" s="249" t="s">
        <v>531</v>
      </c>
      <c r="G341" s="250" t="s">
        <v>148</v>
      </c>
      <c r="H341" s="251">
        <v>4</v>
      </c>
      <c r="I341" s="252"/>
      <c r="J341" s="253">
        <f>ROUND(I341*H341,2)</f>
        <v>0</v>
      </c>
      <c r="K341" s="249" t="s">
        <v>130</v>
      </c>
      <c r="L341" s="254"/>
      <c r="M341" s="255" t="s">
        <v>1</v>
      </c>
      <c r="N341" s="256" t="s">
        <v>42</v>
      </c>
      <c r="O341" s="70"/>
      <c r="P341" s="216">
        <f>O341*H341</f>
        <v>0</v>
      </c>
      <c r="Q341" s="216">
        <v>1.004E-2</v>
      </c>
      <c r="R341" s="216">
        <f>Q341*H341</f>
        <v>4.0160000000000001E-2</v>
      </c>
      <c r="S341" s="216">
        <v>0</v>
      </c>
      <c r="T341" s="217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218" t="s">
        <v>178</v>
      </c>
      <c r="AT341" s="218" t="s">
        <v>459</v>
      </c>
      <c r="AU341" s="218" t="s">
        <v>87</v>
      </c>
      <c r="AY341" s="16" t="s">
        <v>123</v>
      </c>
      <c r="BE341" s="219">
        <f>IF(N341="základní",J341,0)</f>
        <v>0</v>
      </c>
      <c r="BF341" s="219">
        <f>IF(N341="snížená",J341,0)</f>
        <v>0</v>
      </c>
      <c r="BG341" s="219">
        <f>IF(N341="zákl. přenesená",J341,0)</f>
        <v>0</v>
      </c>
      <c r="BH341" s="219">
        <f>IF(N341="sníž. přenesená",J341,0)</f>
        <v>0</v>
      </c>
      <c r="BI341" s="219">
        <f>IF(N341="nulová",J341,0)</f>
        <v>0</v>
      </c>
      <c r="BJ341" s="16" t="s">
        <v>85</v>
      </c>
      <c r="BK341" s="219">
        <f>ROUND(I341*H341,2)</f>
        <v>0</v>
      </c>
      <c r="BL341" s="16" t="s">
        <v>131</v>
      </c>
      <c r="BM341" s="218" t="s">
        <v>532</v>
      </c>
    </row>
    <row r="342" spans="1:65" s="2" customFormat="1">
      <c r="A342" s="33"/>
      <c r="B342" s="34"/>
      <c r="C342" s="35"/>
      <c r="D342" s="220" t="s">
        <v>133</v>
      </c>
      <c r="E342" s="35"/>
      <c r="F342" s="221" t="s">
        <v>531</v>
      </c>
      <c r="G342" s="35"/>
      <c r="H342" s="35"/>
      <c r="I342" s="121"/>
      <c r="J342" s="35"/>
      <c r="K342" s="35"/>
      <c r="L342" s="38"/>
      <c r="M342" s="222"/>
      <c r="N342" s="223"/>
      <c r="O342" s="70"/>
      <c r="P342" s="70"/>
      <c r="Q342" s="70"/>
      <c r="R342" s="70"/>
      <c r="S342" s="70"/>
      <c r="T342" s="71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6" t="s">
        <v>133</v>
      </c>
      <c r="AU342" s="16" t="s">
        <v>87</v>
      </c>
    </row>
    <row r="343" spans="1:65" s="2" customFormat="1" ht="21.75" customHeight="1">
      <c r="A343" s="33"/>
      <c r="B343" s="34"/>
      <c r="C343" s="247" t="s">
        <v>533</v>
      </c>
      <c r="D343" s="247" t="s">
        <v>459</v>
      </c>
      <c r="E343" s="248" t="s">
        <v>534</v>
      </c>
      <c r="F343" s="249" t="s">
        <v>535</v>
      </c>
      <c r="G343" s="250" t="s">
        <v>148</v>
      </c>
      <c r="H343" s="251">
        <v>6</v>
      </c>
      <c r="I343" s="252"/>
      <c r="J343" s="253">
        <f>ROUND(I343*H343,2)</f>
        <v>0</v>
      </c>
      <c r="K343" s="249" t="s">
        <v>130</v>
      </c>
      <c r="L343" s="254"/>
      <c r="M343" s="255" t="s">
        <v>1</v>
      </c>
      <c r="N343" s="256" t="s">
        <v>42</v>
      </c>
      <c r="O343" s="70"/>
      <c r="P343" s="216">
        <f>O343*H343</f>
        <v>0</v>
      </c>
      <c r="Q343" s="216">
        <v>1.099E-2</v>
      </c>
      <c r="R343" s="216">
        <f>Q343*H343</f>
        <v>6.5939999999999999E-2</v>
      </c>
      <c r="S343" s="216">
        <v>0</v>
      </c>
      <c r="T343" s="217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218" t="s">
        <v>178</v>
      </c>
      <c r="AT343" s="218" t="s">
        <v>459</v>
      </c>
      <c r="AU343" s="218" t="s">
        <v>87</v>
      </c>
      <c r="AY343" s="16" t="s">
        <v>123</v>
      </c>
      <c r="BE343" s="219">
        <f>IF(N343="základní",J343,0)</f>
        <v>0</v>
      </c>
      <c r="BF343" s="219">
        <f>IF(N343="snížená",J343,0)</f>
        <v>0</v>
      </c>
      <c r="BG343" s="219">
        <f>IF(N343="zákl. přenesená",J343,0)</f>
        <v>0</v>
      </c>
      <c r="BH343" s="219">
        <f>IF(N343="sníž. přenesená",J343,0)</f>
        <v>0</v>
      </c>
      <c r="BI343" s="219">
        <f>IF(N343="nulová",J343,0)</f>
        <v>0</v>
      </c>
      <c r="BJ343" s="16" t="s">
        <v>85</v>
      </c>
      <c r="BK343" s="219">
        <f>ROUND(I343*H343,2)</f>
        <v>0</v>
      </c>
      <c r="BL343" s="16" t="s">
        <v>131</v>
      </c>
      <c r="BM343" s="218" t="s">
        <v>536</v>
      </c>
    </row>
    <row r="344" spans="1:65" s="2" customFormat="1">
      <c r="A344" s="33"/>
      <c r="B344" s="34"/>
      <c r="C344" s="35"/>
      <c r="D344" s="220" t="s">
        <v>133</v>
      </c>
      <c r="E344" s="35"/>
      <c r="F344" s="221" t="s">
        <v>535</v>
      </c>
      <c r="G344" s="35"/>
      <c r="H344" s="35"/>
      <c r="I344" s="121"/>
      <c r="J344" s="35"/>
      <c r="K344" s="35"/>
      <c r="L344" s="38"/>
      <c r="M344" s="222"/>
      <c r="N344" s="223"/>
      <c r="O344" s="70"/>
      <c r="P344" s="70"/>
      <c r="Q344" s="70"/>
      <c r="R344" s="70"/>
      <c r="S344" s="70"/>
      <c r="T344" s="71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6" t="s">
        <v>133</v>
      </c>
      <c r="AU344" s="16" t="s">
        <v>87</v>
      </c>
    </row>
    <row r="345" spans="1:65" s="2" customFormat="1" ht="21.75" customHeight="1">
      <c r="A345" s="33"/>
      <c r="B345" s="34"/>
      <c r="C345" s="247" t="s">
        <v>537</v>
      </c>
      <c r="D345" s="247" t="s">
        <v>459</v>
      </c>
      <c r="E345" s="248" t="s">
        <v>538</v>
      </c>
      <c r="F345" s="249" t="s">
        <v>539</v>
      </c>
      <c r="G345" s="250" t="s">
        <v>148</v>
      </c>
      <c r="H345" s="251">
        <v>3</v>
      </c>
      <c r="I345" s="252"/>
      <c r="J345" s="253">
        <f>ROUND(I345*H345,2)</f>
        <v>0</v>
      </c>
      <c r="K345" s="249" t="s">
        <v>130</v>
      </c>
      <c r="L345" s="254"/>
      <c r="M345" s="255" t="s">
        <v>1</v>
      </c>
      <c r="N345" s="256" t="s">
        <v>42</v>
      </c>
      <c r="O345" s="70"/>
      <c r="P345" s="216">
        <f>O345*H345</f>
        <v>0</v>
      </c>
      <c r="Q345" s="216">
        <v>0</v>
      </c>
      <c r="R345" s="216">
        <f>Q345*H345</f>
        <v>0</v>
      </c>
      <c r="S345" s="216">
        <v>0</v>
      </c>
      <c r="T345" s="217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218" t="s">
        <v>178</v>
      </c>
      <c r="AT345" s="218" t="s">
        <v>459</v>
      </c>
      <c r="AU345" s="218" t="s">
        <v>87</v>
      </c>
      <c r="AY345" s="16" t="s">
        <v>123</v>
      </c>
      <c r="BE345" s="219">
        <f>IF(N345="základní",J345,0)</f>
        <v>0</v>
      </c>
      <c r="BF345" s="219">
        <f>IF(N345="snížená",J345,0)</f>
        <v>0</v>
      </c>
      <c r="BG345" s="219">
        <f>IF(N345="zákl. přenesená",J345,0)</f>
        <v>0</v>
      </c>
      <c r="BH345" s="219">
        <f>IF(N345="sníž. přenesená",J345,0)</f>
        <v>0</v>
      </c>
      <c r="BI345" s="219">
        <f>IF(N345="nulová",J345,0)</f>
        <v>0</v>
      </c>
      <c r="BJ345" s="16" t="s">
        <v>85</v>
      </c>
      <c r="BK345" s="219">
        <f>ROUND(I345*H345,2)</f>
        <v>0</v>
      </c>
      <c r="BL345" s="16" t="s">
        <v>131</v>
      </c>
      <c r="BM345" s="218" t="s">
        <v>540</v>
      </c>
    </row>
    <row r="346" spans="1:65" s="2" customFormat="1">
      <c r="A346" s="33"/>
      <c r="B346" s="34"/>
      <c r="C346" s="35"/>
      <c r="D346" s="220" t="s">
        <v>133</v>
      </c>
      <c r="E346" s="35"/>
      <c r="F346" s="221" t="s">
        <v>539</v>
      </c>
      <c r="G346" s="35"/>
      <c r="H346" s="35"/>
      <c r="I346" s="121"/>
      <c r="J346" s="35"/>
      <c r="K346" s="35"/>
      <c r="L346" s="38"/>
      <c r="M346" s="222"/>
      <c r="N346" s="223"/>
      <c r="O346" s="70"/>
      <c r="P346" s="70"/>
      <c r="Q346" s="70"/>
      <c r="R346" s="70"/>
      <c r="S346" s="70"/>
      <c r="T346" s="71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6" t="s">
        <v>133</v>
      </c>
      <c r="AU346" s="16" t="s">
        <v>87</v>
      </c>
    </row>
    <row r="347" spans="1:65" s="2" customFormat="1" ht="21.75" customHeight="1">
      <c r="A347" s="33"/>
      <c r="B347" s="34"/>
      <c r="C347" s="247" t="s">
        <v>541</v>
      </c>
      <c r="D347" s="247" t="s">
        <v>459</v>
      </c>
      <c r="E347" s="248" t="s">
        <v>542</v>
      </c>
      <c r="F347" s="249" t="s">
        <v>543</v>
      </c>
      <c r="G347" s="250" t="s">
        <v>148</v>
      </c>
      <c r="H347" s="251">
        <v>6</v>
      </c>
      <c r="I347" s="252"/>
      <c r="J347" s="253">
        <f>ROUND(I347*H347,2)</f>
        <v>0</v>
      </c>
      <c r="K347" s="249" t="s">
        <v>130</v>
      </c>
      <c r="L347" s="254"/>
      <c r="M347" s="255" t="s">
        <v>1</v>
      </c>
      <c r="N347" s="256" t="s">
        <v>42</v>
      </c>
      <c r="O347" s="70"/>
      <c r="P347" s="216">
        <f>O347*H347</f>
        <v>0</v>
      </c>
      <c r="Q347" s="216">
        <v>0</v>
      </c>
      <c r="R347" s="216">
        <f>Q347*H347</f>
        <v>0</v>
      </c>
      <c r="S347" s="216">
        <v>0</v>
      </c>
      <c r="T347" s="217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218" t="s">
        <v>178</v>
      </c>
      <c r="AT347" s="218" t="s">
        <v>459</v>
      </c>
      <c r="AU347" s="218" t="s">
        <v>87</v>
      </c>
      <c r="AY347" s="16" t="s">
        <v>123</v>
      </c>
      <c r="BE347" s="219">
        <f>IF(N347="základní",J347,0)</f>
        <v>0</v>
      </c>
      <c r="BF347" s="219">
        <f>IF(N347="snížená",J347,0)</f>
        <v>0</v>
      </c>
      <c r="BG347" s="219">
        <f>IF(N347="zákl. přenesená",J347,0)</f>
        <v>0</v>
      </c>
      <c r="BH347" s="219">
        <f>IF(N347="sníž. přenesená",J347,0)</f>
        <v>0</v>
      </c>
      <c r="BI347" s="219">
        <f>IF(N347="nulová",J347,0)</f>
        <v>0</v>
      </c>
      <c r="BJ347" s="16" t="s">
        <v>85</v>
      </c>
      <c r="BK347" s="219">
        <f>ROUND(I347*H347,2)</f>
        <v>0</v>
      </c>
      <c r="BL347" s="16" t="s">
        <v>131</v>
      </c>
      <c r="BM347" s="218" t="s">
        <v>544</v>
      </c>
    </row>
    <row r="348" spans="1:65" s="2" customFormat="1">
      <c r="A348" s="33"/>
      <c r="B348" s="34"/>
      <c r="C348" s="35"/>
      <c r="D348" s="220" t="s">
        <v>133</v>
      </c>
      <c r="E348" s="35"/>
      <c r="F348" s="221" t="s">
        <v>543</v>
      </c>
      <c r="G348" s="35"/>
      <c r="H348" s="35"/>
      <c r="I348" s="121"/>
      <c r="J348" s="35"/>
      <c r="K348" s="35"/>
      <c r="L348" s="38"/>
      <c r="M348" s="222"/>
      <c r="N348" s="223"/>
      <c r="O348" s="70"/>
      <c r="P348" s="70"/>
      <c r="Q348" s="70"/>
      <c r="R348" s="70"/>
      <c r="S348" s="70"/>
      <c r="T348" s="71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6" t="s">
        <v>133</v>
      </c>
      <c r="AU348" s="16" t="s">
        <v>87</v>
      </c>
    </row>
    <row r="349" spans="1:65" s="2" customFormat="1" ht="21.75" customHeight="1">
      <c r="A349" s="33"/>
      <c r="B349" s="34"/>
      <c r="C349" s="247" t="s">
        <v>545</v>
      </c>
      <c r="D349" s="247" t="s">
        <v>459</v>
      </c>
      <c r="E349" s="248" t="s">
        <v>546</v>
      </c>
      <c r="F349" s="249" t="s">
        <v>547</v>
      </c>
      <c r="G349" s="250" t="s">
        <v>148</v>
      </c>
      <c r="H349" s="251">
        <v>6</v>
      </c>
      <c r="I349" s="252"/>
      <c r="J349" s="253">
        <f>ROUND(I349*H349,2)</f>
        <v>0</v>
      </c>
      <c r="K349" s="249" t="s">
        <v>130</v>
      </c>
      <c r="L349" s="254"/>
      <c r="M349" s="255" t="s">
        <v>1</v>
      </c>
      <c r="N349" s="256" t="s">
        <v>42</v>
      </c>
      <c r="O349" s="70"/>
      <c r="P349" s="216">
        <f>O349*H349</f>
        <v>0</v>
      </c>
      <c r="Q349" s="216">
        <v>0</v>
      </c>
      <c r="R349" s="216">
        <f>Q349*H349</f>
        <v>0</v>
      </c>
      <c r="S349" s="216">
        <v>0</v>
      </c>
      <c r="T349" s="217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218" t="s">
        <v>178</v>
      </c>
      <c r="AT349" s="218" t="s">
        <v>459</v>
      </c>
      <c r="AU349" s="218" t="s">
        <v>87</v>
      </c>
      <c r="AY349" s="16" t="s">
        <v>123</v>
      </c>
      <c r="BE349" s="219">
        <f>IF(N349="základní",J349,0)</f>
        <v>0</v>
      </c>
      <c r="BF349" s="219">
        <f>IF(N349="snížená",J349,0)</f>
        <v>0</v>
      </c>
      <c r="BG349" s="219">
        <f>IF(N349="zákl. přenesená",J349,0)</f>
        <v>0</v>
      </c>
      <c r="BH349" s="219">
        <f>IF(N349="sníž. přenesená",J349,0)</f>
        <v>0</v>
      </c>
      <c r="BI349" s="219">
        <f>IF(N349="nulová",J349,0)</f>
        <v>0</v>
      </c>
      <c r="BJ349" s="16" t="s">
        <v>85</v>
      </c>
      <c r="BK349" s="219">
        <f>ROUND(I349*H349,2)</f>
        <v>0</v>
      </c>
      <c r="BL349" s="16" t="s">
        <v>131</v>
      </c>
      <c r="BM349" s="218" t="s">
        <v>548</v>
      </c>
    </row>
    <row r="350" spans="1:65" s="2" customFormat="1">
      <c r="A350" s="33"/>
      <c r="B350" s="34"/>
      <c r="C350" s="35"/>
      <c r="D350" s="220" t="s">
        <v>133</v>
      </c>
      <c r="E350" s="35"/>
      <c r="F350" s="221" t="s">
        <v>547</v>
      </c>
      <c r="G350" s="35"/>
      <c r="H350" s="35"/>
      <c r="I350" s="121"/>
      <c r="J350" s="35"/>
      <c r="K350" s="35"/>
      <c r="L350" s="38"/>
      <c r="M350" s="222"/>
      <c r="N350" s="223"/>
      <c r="O350" s="70"/>
      <c r="P350" s="70"/>
      <c r="Q350" s="70"/>
      <c r="R350" s="70"/>
      <c r="S350" s="70"/>
      <c r="T350" s="71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6" t="s">
        <v>133</v>
      </c>
      <c r="AU350" s="16" t="s">
        <v>87</v>
      </c>
    </row>
    <row r="351" spans="1:65" s="2" customFormat="1" ht="16.5" customHeight="1">
      <c r="A351" s="33"/>
      <c r="B351" s="34"/>
      <c r="C351" s="247" t="s">
        <v>549</v>
      </c>
      <c r="D351" s="247" t="s">
        <v>459</v>
      </c>
      <c r="E351" s="248" t="s">
        <v>550</v>
      </c>
      <c r="F351" s="249" t="s">
        <v>551</v>
      </c>
      <c r="G351" s="250" t="s">
        <v>167</v>
      </c>
      <c r="H351" s="251">
        <v>84</v>
      </c>
      <c r="I351" s="252"/>
      <c r="J351" s="253">
        <f>ROUND(I351*H351,2)</f>
        <v>0</v>
      </c>
      <c r="K351" s="249" t="s">
        <v>1</v>
      </c>
      <c r="L351" s="254"/>
      <c r="M351" s="255" t="s">
        <v>1</v>
      </c>
      <c r="N351" s="256" t="s">
        <v>42</v>
      </c>
      <c r="O351" s="70"/>
      <c r="P351" s="216">
        <f>O351*H351</f>
        <v>0</v>
      </c>
      <c r="Q351" s="216">
        <v>0</v>
      </c>
      <c r="R351" s="216">
        <f>Q351*H351</f>
        <v>0</v>
      </c>
      <c r="S351" s="216">
        <v>0</v>
      </c>
      <c r="T351" s="217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218" t="s">
        <v>178</v>
      </c>
      <c r="AT351" s="218" t="s">
        <v>459</v>
      </c>
      <c r="AU351" s="218" t="s">
        <v>87</v>
      </c>
      <c r="AY351" s="16" t="s">
        <v>123</v>
      </c>
      <c r="BE351" s="219">
        <f>IF(N351="základní",J351,0)</f>
        <v>0</v>
      </c>
      <c r="BF351" s="219">
        <f>IF(N351="snížená",J351,0)</f>
        <v>0</v>
      </c>
      <c r="BG351" s="219">
        <f>IF(N351="zákl. přenesená",J351,0)</f>
        <v>0</v>
      </c>
      <c r="BH351" s="219">
        <f>IF(N351="sníž. přenesená",J351,0)</f>
        <v>0</v>
      </c>
      <c r="BI351" s="219">
        <f>IF(N351="nulová",J351,0)</f>
        <v>0</v>
      </c>
      <c r="BJ351" s="16" t="s">
        <v>85</v>
      </c>
      <c r="BK351" s="219">
        <f>ROUND(I351*H351,2)</f>
        <v>0</v>
      </c>
      <c r="BL351" s="16" t="s">
        <v>131</v>
      </c>
      <c r="BM351" s="218" t="s">
        <v>552</v>
      </c>
    </row>
    <row r="352" spans="1:65" s="2" customFormat="1">
      <c r="A352" s="33"/>
      <c r="B352" s="34"/>
      <c r="C352" s="35"/>
      <c r="D352" s="220" t="s">
        <v>133</v>
      </c>
      <c r="E352" s="35"/>
      <c r="F352" s="221" t="s">
        <v>551</v>
      </c>
      <c r="G352" s="35"/>
      <c r="H352" s="35"/>
      <c r="I352" s="121"/>
      <c r="J352" s="35"/>
      <c r="K352" s="35"/>
      <c r="L352" s="38"/>
      <c r="M352" s="222"/>
      <c r="N352" s="223"/>
      <c r="O352" s="70"/>
      <c r="P352" s="70"/>
      <c r="Q352" s="70"/>
      <c r="R352" s="70"/>
      <c r="S352" s="70"/>
      <c r="T352" s="71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6" t="s">
        <v>133</v>
      </c>
      <c r="AU352" s="16" t="s">
        <v>87</v>
      </c>
    </row>
    <row r="353" spans="1:65" s="13" customFormat="1">
      <c r="B353" s="225"/>
      <c r="C353" s="226"/>
      <c r="D353" s="220" t="s">
        <v>137</v>
      </c>
      <c r="E353" s="227" t="s">
        <v>1</v>
      </c>
      <c r="F353" s="228" t="s">
        <v>553</v>
      </c>
      <c r="G353" s="226"/>
      <c r="H353" s="229">
        <v>84</v>
      </c>
      <c r="I353" s="230"/>
      <c r="J353" s="226"/>
      <c r="K353" s="226"/>
      <c r="L353" s="231"/>
      <c r="M353" s="232"/>
      <c r="N353" s="233"/>
      <c r="O353" s="233"/>
      <c r="P353" s="233"/>
      <c r="Q353" s="233"/>
      <c r="R353" s="233"/>
      <c r="S353" s="233"/>
      <c r="T353" s="234"/>
      <c r="AT353" s="235" t="s">
        <v>137</v>
      </c>
      <c r="AU353" s="235" t="s">
        <v>87</v>
      </c>
      <c r="AV353" s="13" t="s">
        <v>87</v>
      </c>
      <c r="AW353" s="13" t="s">
        <v>34</v>
      </c>
      <c r="AX353" s="13" t="s">
        <v>85</v>
      </c>
      <c r="AY353" s="235" t="s">
        <v>123</v>
      </c>
    </row>
    <row r="354" spans="1:65" s="2" customFormat="1" ht="16.5" customHeight="1">
      <c r="A354" s="33"/>
      <c r="B354" s="34"/>
      <c r="C354" s="247" t="s">
        <v>554</v>
      </c>
      <c r="D354" s="247" t="s">
        <v>459</v>
      </c>
      <c r="E354" s="248" t="s">
        <v>555</v>
      </c>
      <c r="F354" s="249" t="s">
        <v>556</v>
      </c>
      <c r="G354" s="250" t="s">
        <v>148</v>
      </c>
      <c r="H354" s="251">
        <v>14</v>
      </c>
      <c r="I354" s="252"/>
      <c r="J354" s="253">
        <f>ROUND(I354*H354,2)</f>
        <v>0</v>
      </c>
      <c r="K354" s="249" t="s">
        <v>1</v>
      </c>
      <c r="L354" s="254"/>
      <c r="M354" s="255" t="s">
        <v>1</v>
      </c>
      <c r="N354" s="256" t="s">
        <v>42</v>
      </c>
      <c r="O354" s="70"/>
      <c r="P354" s="216">
        <f>O354*H354</f>
        <v>0</v>
      </c>
      <c r="Q354" s="216">
        <v>0</v>
      </c>
      <c r="R354" s="216">
        <f>Q354*H354</f>
        <v>0</v>
      </c>
      <c r="S354" s="216">
        <v>0</v>
      </c>
      <c r="T354" s="217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218" t="s">
        <v>178</v>
      </c>
      <c r="AT354" s="218" t="s">
        <v>459</v>
      </c>
      <c r="AU354" s="218" t="s">
        <v>87</v>
      </c>
      <c r="AY354" s="16" t="s">
        <v>123</v>
      </c>
      <c r="BE354" s="219">
        <f>IF(N354="základní",J354,0)</f>
        <v>0</v>
      </c>
      <c r="BF354" s="219">
        <f>IF(N354="snížená",J354,0)</f>
        <v>0</v>
      </c>
      <c r="BG354" s="219">
        <f>IF(N354="zákl. přenesená",J354,0)</f>
        <v>0</v>
      </c>
      <c r="BH354" s="219">
        <f>IF(N354="sníž. přenesená",J354,0)</f>
        <v>0</v>
      </c>
      <c r="BI354" s="219">
        <f>IF(N354="nulová",J354,0)</f>
        <v>0</v>
      </c>
      <c r="BJ354" s="16" t="s">
        <v>85</v>
      </c>
      <c r="BK354" s="219">
        <f>ROUND(I354*H354,2)</f>
        <v>0</v>
      </c>
      <c r="BL354" s="16" t="s">
        <v>131</v>
      </c>
      <c r="BM354" s="218" t="s">
        <v>557</v>
      </c>
    </row>
    <row r="355" spans="1:65" s="2" customFormat="1">
      <c r="A355" s="33"/>
      <c r="B355" s="34"/>
      <c r="C355" s="35"/>
      <c r="D355" s="220" t="s">
        <v>133</v>
      </c>
      <c r="E355" s="35"/>
      <c r="F355" s="221" t="s">
        <v>556</v>
      </c>
      <c r="G355" s="35"/>
      <c r="H355" s="35"/>
      <c r="I355" s="121"/>
      <c r="J355" s="35"/>
      <c r="K355" s="35"/>
      <c r="L355" s="38"/>
      <c r="M355" s="222"/>
      <c r="N355" s="223"/>
      <c r="O355" s="70"/>
      <c r="P355" s="70"/>
      <c r="Q355" s="70"/>
      <c r="R355" s="70"/>
      <c r="S355" s="70"/>
      <c r="T355" s="71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16" t="s">
        <v>133</v>
      </c>
      <c r="AU355" s="16" t="s">
        <v>87</v>
      </c>
    </row>
    <row r="356" spans="1:65" s="2" customFormat="1" ht="16.5" customHeight="1">
      <c r="A356" s="33"/>
      <c r="B356" s="34"/>
      <c r="C356" s="247" t="s">
        <v>558</v>
      </c>
      <c r="D356" s="247" t="s">
        <v>459</v>
      </c>
      <c r="E356" s="248" t="s">
        <v>559</v>
      </c>
      <c r="F356" s="249" t="s">
        <v>560</v>
      </c>
      <c r="G356" s="250" t="s">
        <v>148</v>
      </c>
      <c r="H356" s="251">
        <v>1</v>
      </c>
      <c r="I356" s="252"/>
      <c r="J356" s="253">
        <f>ROUND(I356*H356,2)</f>
        <v>0</v>
      </c>
      <c r="K356" s="249" t="s">
        <v>1</v>
      </c>
      <c r="L356" s="254"/>
      <c r="M356" s="255" t="s">
        <v>1</v>
      </c>
      <c r="N356" s="256" t="s">
        <v>42</v>
      </c>
      <c r="O356" s="70"/>
      <c r="P356" s="216">
        <f>O356*H356</f>
        <v>0</v>
      </c>
      <c r="Q356" s="216">
        <v>0</v>
      </c>
      <c r="R356" s="216">
        <f>Q356*H356</f>
        <v>0</v>
      </c>
      <c r="S356" s="216">
        <v>0</v>
      </c>
      <c r="T356" s="217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218" t="s">
        <v>178</v>
      </c>
      <c r="AT356" s="218" t="s">
        <v>459</v>
      </c>
      <c r="AU356" s="218" t="s">
        <v>87</v>
      </c>
      <c r="AY356" s="16" t="s">
        <v>123</v>
      </c>
      <c r="BE356" s="219">
        <f>IF(N356="základní",J356,0)</f>
        <v>0</v>
      </c>
      <c r="BF356" s="219">
        <f>IF(N356="snížená",J356,0)</f>
        <v>0</v>
      </c>
      <c r="BG356" s="219">
        <f>IF(N356="zákl. přenesená",J356,0)</f>
        <v>0</v>
      </c>
      <c r="BH356" s="219">
        <f>IF(N356="sníž. přenesená",J356,0)</f>
        <v>0</v>
      </c>
      <c r="BI356" s="219">
        <f>IF(N356="nulová",J356,0)</f>
        <v>0</v>
      </c>
      <c r="BJ356" s="16" t="s">
        <v>85</v>
      </c>
      <c r="BK356" s="219">
        <f>ROUND(I356*H356,2)</f>
        <v>0</v>
      </c>
      <c r="BL356" s="16" t="s">
        <v>131</v>
      </c>
      <c r="BM356" s="218" t="s">
        <v>561</v>
      </c>
    </row>
    <row r="357" spans="1:65" s="2" customFormat="1">
      <c r="A357" s="33"/>
      <c r="B357" s="34"/>
      <c r="C357" s="35"/>
      <c r="D357" s="220" t="s">
        <v>133</v>
      </c>
      <c r="E357" s="35"/>
      <c r="F357" s="221" t="s">
        <v>560</v>
      </c>
      <c r="G357" s="35"/>
      <c r="H357" s="35"/>
      <c r="I357" s="121"/>
      <c r="J357" s="35"/>
      <c r="K357" s="35"/>
      <c r="L357" s="38"/>
      <c r="M357" s="222"/>
      <c r="N357" s="223"/>
      <c r="O357" s="70"/>
      <c r="P357" s="70"/>
      <c r="Q357" s="70"/>
      <c r="R357" s="70"/>
      <c r="S357" s="70"/>
      <c r="T357" s="71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6" t="s">
        <v>133</v>
      </c>
      <c r="AU357" s="16" t="s">
        <v>87</v>
      </c>
    </row>
    <row r="358" spans="1:65" s="2" customFormat="1" ht="16.5" customHeight="1">
      <c r="A358" s="33"/>
      <c r="B358" s="34"/>
      <c r="C358" s="247" t="s">
        <v>562</v>
      </c>
      <c r="D358" s="247" t="s">
        <v>459</v>
      </c>
      <c r="E358" s="248" t="s">
        <v>563</v>
      </c>
      <c r="F358" s="249" t="s">
        <v>564</v>
      </c>
      <c r="G358" s="250" t="s">
        <v>148</v>
      </c>
      <c r="H358" s="251">
        <v>1</v>
      </c>
      <c r="I358" s="252"/>
      <c r="J358" s="253">
        <f>ROUND(I358*H358,2)</f>
        <v>0</v>
      </c>
      <c r="K358" s="249" t="s">
        <v>1</v>
      </c>
      <c r="L358" s="254"/>
      <c r="M358" s="255" t="s">
        <v>1</v>
      </c>
      <c r="N358" s="256" t="s">
        <v>42</v>
      </c>
      <c r="O358" s="70"/>
      <c r="P358" s="216">
        <f>O358*H358</f>
        <v>0</v>
      </c>
      <c r="Q358" s="216">
        <v>0</v>
      </c>
      <c r="R358" s="216">
        <f>Q358*H358</f>
        <v>0</v>
      </c>
      <c r="S358" s="216">
        <v>0</v>
      </c>
      <c r="T358" s="217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218" t="s">
        <v>178</v>
      </c>
      <c r="AT358" s="218" t="s">
        <v>459</v>
      </c>
      <c r="AU358" s="218" t="s">
        <v>87</v>
      </c>
      <c r="AY358" s="16" t="s">
        <v>123</v>
      </c>
      <c r="BE358" s="219">
        <f>IF(N358="základní",J358,0)</f>
        <v>0</v>
      </c>
      <c r="BF358" s="219">
        <f>IF(N358="snížená",J358,0)</f>
        <v>0</v>
      </c>
      <c r="BG358" s="219">
        <f>IF(N358="zákl. přenesená",J358,0)</f>
        <v>0</v>
      </c>
      <c r="BH358" s="219">
        <f>IF(N358="sníž. přenesená",J358,0)</f>
        <v>0</v>
      </c>
      <c r="BI358" s="219">
        <f>IF(N358="nulová",J358,0)</f>
        <v>0</v>
      </c>
      <c r="BJ358" s="16" t="s">
        <v>85</v>
      </c>
      <c r="BK358" s="219">
        <f>ROUND(I358*H358,2)</f>
        <v>0</v>
      </c>
      <c r="BL358" s="16" t="s">
        <v>131</v>
      </c>
      <c r="BM358" s="218" t="s">
        <v>565</v>
      </c>
    </row>
    <row r="359" spans="1:65" s="2" customFormat="1">
      <c r="A359" s="33"/>
      <c r="B359" s="34"/>
      <c r="C359" s="35"/>
      <c r="D359" s="220" t="s">
        <v>133</v>
      </c>
      <c r="E359" s="35"/>
      <c r="F359" s="221" t="s">
        <v>564</v>
      </c>
      <c r="G359" s="35"/>
      <c r="H359" s="35"/>
      <c r="I359" s="121"/>
      <c r="J359" s="35"/>
      <c r="K359" s="35"/>
      <c r="L359" s="38"/>
      <c r="M359" s="222"/>
      <c r="N359" s="223"/>
      <c r="O359" s="70"/>
      <c r="P359" s="70"/>
      <c r="Q359" s="70"/>
      <c r="R359" s="70"/>
      <c r="S359" s="70"/>
      <c r="T359" s="71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16" t="s">
        <v>133</v>
      </c>
      <c r="AU359" s="16" t="s">
        <v>87</v>
      </c>
    </row>
    <row r="360" spans="1:65" s="2" customFormat="1" ht="16.5" customHeight="1">
      <c r="A360" s="33"/>
      <c r="B360" s="34"/>
      <c r="C360" s="247" t="s">
        <v>566</v>
      </c>
      <c r="D360" s="247" t="s">
        <v>459</v>
      </c>
      <c r="E360" s="248" t="s">
        <v>567</v>
      </c>
      <c r="F360" s="249" t="s">
        <v>568</v>
      </c>
      <c r="G360" s="250" t="s">
        <v>148</v>
      </c>
      <c r="H360" s="251">
        <v>1</v>
      </c>
      <c r="I360" s="252"/>
      <c r="J360" s="253">
        <f>ROUND(I360*H360,2)</f>
        <v>0</v>
      </c>
      <c r="K360" s="249" t="s">
        <v>1</v>
      </c>
      <c r="L360" s="254"/>
      <c r="M360" s="255" t="s">
        <v>1</v>
      </c>
      <c r="N360" s="256" t="s">
        <v>42</v>
      </c>
      <c r="O360" s="70"/>
      <c r="P360" s="216">
        <f>O360*H360</f>
        <v>0</v>
      </c>
      <c r="Q360" s="216">
        <v>0</v>
      </c>
      <c r="R360" s="216">
        <f>Q360*H360</f>
        <v>0</v>
      </c>
      <c r="S360" s="216">
        <v>0</v>
      </c>
      <c r="T360" s="217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218" t="s">
        <v>178</v>
      </c>
      <c r="AT360" s="218" t="s">
        <v>459</v>
      </c>
      <c r="AU360" s="218" t="s">
        <v>87</v>
      </c>
      <c r="AY360" s="16" t="s">
        <v>123</v>
      </c>
      <c r="BE360" s="219">
        <f>IF(N360="základní",J360,0)</f>
        <v>0</v>
      </c>
      <c r="BF360" s="219">
        <f>IF(N360="snížená",J360,0)</f>
        <v>0</v>
      </c>
      <c r="BG360" s="219">
        <f>IF(N360="zákl. přenesená",J360,0)</f>
        <v>0</v>
      </c>
      <c r="BH360" s="219">
        <f>IF(N360="sníž. přenesená",J360,0)</f>
        <v>0</v>
      </c>
      <c r="BI360" s="219">
        <f>IF(N360="nulová",J360,0)</f>
        <v>0</v>
      </c>
      <c r="BJ360" s="16" t="s">
        <v>85</v>
      </c>
      <c r="BK360" s="219">
        <f>ROUND(I360*H360,2)</f>
        <v>0</v>
      </c>
      <c r="BL360" s="16" t="s">
        <v>131</v>
      </c>
      <c r="BM360" s="218" t="s">
        <v>569</v>
      </c>
    </row>
    <row r="361" spans="1:65" s="2" customFormat="1">
      <c r="A361" s="33"/>
      <c r="B361" s="34"/>
      <c r="C361" s="35"/>
      <c r="D361" s="220" t="s">
        <v>133</v>
      </c>
      <c r="E361" s="35"/>
      <c r="F361" s="221" t="s">
        <v>570</v>
      </c>
      <c r="G361" s="35"/>
      <c r="H361" s="35"/>
      <c r="I361" s="121"/>
      <c r="J361" s="35"/>
      <c r="K361" s="35"/>
      <c r="L361" s="38"/>
      <c r="M361" s="222"/>
      <c r="N361" s="223"/>
      <c r="O361" s="70"/>
      <c r="P361" s="70"/>
      <c r="Q361" s="70"/>
      <c r="R361" s="70"/>
      <c r="S361" s="70"/>
      <c r="T361" s="71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16" t="s">
        <v>133</v>
      </c>
      <c r="AU361" s="16" t="s">
        <v>87</v>
      </c>
    </row>
    <row r="362" spans="1:65" s="2" customFormat="1" ht="16.5" customHeight="1">
      <c r="A362" s="33"/>
      <c r="B362" s="34"/>
      <c r="C362" s="247" t="s">
        <v>571</v>
      </c>
      <c r="D362" s="247" t="s">
        <v>459</v>
      </c>
      <c r="E362" s="248" t="s">
        <v>572</v>
      </c>
      <c r="F362" s="249" t="s">
        <v>573</v>
      </c>
      <c r="G362" s="250" t="s">
        <v>148</v>
      </c>
      <c r="H362" s="251">
        <v>3</v>
      </c>
      <c r="I362" s="252"/>
      <c r="J362" s="253">
        <f>ROUND(I362*H362,2)</f>
        <v>0</v>
      </c>
      <c r="K362" s="249" t="s">
        <v>1</v>
      </c>
      <c r="L362" s="254"/>
      <c r="M362" s="255" t="s">
        <v>1</v>
      </c>
      <c r="N362" s="256" t="s">
        <v>42</v>
      </c>
      <c r="O362" s="70"/>
      <c r="P362" s="216">
        <f>O362*H362</f>
        <v>0</v>
      </c>
      <c r="Q362" s="216">
        <v>0</v>
      </c>
      <c r="R362" s="216">
        <f>Q362*H362</f>
        <v>0</v>
      </c>
      <c r="S362" s="216">
        <v>0</v>
      </c>
      <c r="T362" s="217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218" t="s">
        <v>178</v>
      </c>
      <c r="AT362" s="218" t="s">
        <v>459</v>
      </c>
      <c r="AU362" s="218" t="s">
        <v>87</v>
      </c>
      <c r="AY362" s="16" t="s">
        <v>123</v>
      </c>
      <c r="BE362" s="219">
        <f>IF(N362="základní",J362,0)</f>
        <v>0</v>
      </c>
      <c r="BF362" s="219">
        <f>IF(N362="snížená",J362,0)</f>
        <v>0</v>
      </c>
      <c r="BG362" s="219">
        <f>IF(N362="zákl. přenesená",J362,0)</f>
        <v>0</v>
      </c>
      <c r="BH362" s="219">
        <f>IF(N362="sníž. přenesená",J362,0)</f>
        <v>0</v>
      </c>
      <c r="BI362" s="219">
        <f>IF(N362="nulová",J362,0)</f>
        <v>0</v>
      </c>
      <c r="BJ362" s="16" t="s">
        <v>85</v>
      </c>
      <c r="BK362" s="219">
        <f>ROUND(I362*H362,2)</f>
        <v>0</v>
      </c>
      <c r="BL362" s="16" t="s">
        <v>131</v>
      </c>
      <c r="BM362" s="218" t="s">
        <v>574</v>
      </c>
    </row>
    <row r="363" spans="1:65" s="2" customFormat="1">
      <c r="A363" s="33"/>
      <c r="B363" s="34"/>
      <c r="C363" s="35"/>
      <c r="D363" s="220" t="s">
        <v>133</v>
      </c>
      <c r="E363" s="35"/>
      <c r="F363" s="221" t="s">
        <v>573</v>
      </c>
      <c r="G363" s="35"/>
      <c r="H363" s="35"/>
      <c r="I363" s="121"/>
      <c r="J363" s="35"/>
      <c r="K363" s="35"/>
      <c r="L363" s="38"/>
      <c r="M363" s="222"/>
      <c r="N363" s="223"/>
      <c r="O363" s="70"/>
      <c r="P363" s="70"/>
      <c r="Q363" s="70"/>
      <c r="R363" s="70"/>
      <c r="S363" s="70"/>
      <c r="T363" s="71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T363" s="16" t="s">
        <v>133</v>
      </c>
      <c r="AU363" s="16" t="s">
        <v>87</v>
      </c>
    </row>
    <row r="364" spans="1:65" s="2" customFormat="1" ht="16.5" customHeight="1">
      <c r="A364" s="33"/>
      <c r="B364" s="34"/>
      <c r="C364" s="247" t="s">
        <v>575</v>
      </c>
      <c r="D364" s="247" t="s">
        <v>459</v>
      </c>
      <c r="E364" s="248" t="s">
        <v>576</v>
      </c>
      <c r="F364" s="249" t="s">
        <v>577</v>
      </c>
      <c r="G364" s="250" t="s">
        <v>148</v>
      </c>
      <c r="H364" s="251">
        <v>1</v>
      </c>
      <c r="I364" s="252"/>
      <c r="J364" s="253">
        <f>ROUND(I364*H364,2)</f>
        <v>0</v>
      </c>
      <c r="K364" s="249" t="s">
        <v>1</v>
      </c>
      <c r="L364" s="254"/>
      <c r="M364" s="255" t="s">
        <v>1</v>
      </c>
      <c r="N364" s="256" t="s">
        <v>42</v>
      </c>
      <c r="O364" s="70"/>
      <c r="P364" s="216">
        <f>O364*H364</f>
        <v>0</v>
      </c>
      <c r="Q364" s="216">
        <v>0</v>
      </c>
      <c r="R364" s="216">
        <f>Q364*H364</f>
        <v>0</v>
      </c>
      <c r="S364" s="216">
        <v>0</v>
      </c>
      <c r="T364" s="217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218" t="s">
        <v>178</v>
      </c>
      <c r="AT364" s="218" t="s">
        <v>459</v>
      </c>
      <c r="AU364" s="218" t="s">
        <v>87</v>
      </c>
      <c r="AY364" s="16" t="s">
        <v>123</v>
      </c>
      <c r="BE364" s="219">
        <f>IF(N364="základní",J364,0)</f>
        <v>0</v>
      </c>
      <c r="BF364" s="219">
        <f>IF(N364="snížená",J364,0)</f>
        <v>0</v>
      </c>
      <c r="BG364" s="219">
        <f>IF(N364="zákl. přenesená",J364,0)</f>
        <v>0</v>
      </c>
      <c r="BH364" s="219">
        <f>IF(N364="sníž. přenesená",J364,0)</f>
        <v>0</v>
      </c>
      <c r="BI364" s="219">
        <f>IF(N364="nulová",J364,0)</f>
        <v>0</v>
      </c>
      <c r="BJ364" s="16" t="s">
        <v>85</v>
      </c>
      <c r="BK364" s="219">
        <f>ROUND(I364*H364,2)</f>
        <v>0</v>
      </c>
      <c r="BL364" s="16" t="s">
        <v>131</v>
      </c>
      <c r="BM364" s="218" t="s">
        <v>578</v>
      </c>
    </row>
    <row r="365" spans="1:65" s="2" customFormat="1">
      <c r="A365" s="33"/>
      <c r="B365" s="34"/>
      <c r="C365" s="35"/>
      <c r="D365" s="220" t="s">
        <v>133</v>
      </c>
      <c r="E365" s="35"/>
      <c r="F365" s="221" t="s">
        <v>579</v>
      </c>
      <c r="G365" s="35"/>
      <c r="H365" s="35"/>
      <c r="I365" s="121"/>
      <c r="J365" s="35"/>
      <c r="K365" s="35"/>
      <c r="L365" s="38"/>
      <c r="M365" s="222"/>
      <c r="N365" s="223"/>
      <c r="O365" s="70"/>
      <c r="P365" s="70"/>
      <c r="Q365" s="70"/>
      <c r="R365" s="70"/>
      <c r="S365" s="70"/>
      <c r="T365" s="71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T365" s="16" t="s">
        <v>133</v>
      </c>
      <c r="AU365" s="16" t="s">
        <v>87</v>
      </c>
    </row>
    <row r="366" spans="1:65" s="2" customFormat="1" ht="16.5" customHeight="1">
      <c r="A366" s="33"/>
      <c r="B366" s="34"/>
      <c r="C366" s="247" t="s">
        <v>580</v>
      </c>
      <c r="D366" s="247" t="s">
        <v>459</v>
      </c>
      <c r="E366" s="248" t="s">
        <v>581</v>
      </c>
      <c r="F366" s="249" t="s">
        <v>582</v>
      </c>
      <c r="G366" s="250" t="s">
        <v>167</v>
      </c>
      <c r="H366" s="251">
        <v>6</v>
      </c>
      <c r="I366" s="252"/>
      <c r="J366" s="253">
        <f>ROUND(I366*H366,2)</f>
        <v>0</v>
      </c>
      <c r="K366" s="249" t="s">
        <v>1</v>
      </c>
      <c r="L366" s="254"/>
      <c r="M366" s="255" t="s">
        <v>1</v>
      </c>
      <c r="N366" s="256" t="s">
        <v>42</v>
      </c>
      <c r="O366" s="70"/>
      <c r="P366" s="216">
        <f>O366*H366</f>
        <v>0</v>
      </c>
      <c r="Q366" s="216">
        <v>0</v>
      </c>
      <c r="R366" s="216">
        <f>Q366*H366</f>
        <v>0</v>
      </c>
      <c r="S366" s="216">
        <v>0</v>
      </c>
      <c r="T366" s="217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218" t="s">
        <v>178</v>
      </c>
      <c r="AT366" s="218" t="s">
        <v>459</v>
      </c>
      <c r="AU366" s="218" t="s">
        <v>87</v>
      </c>
      <c r="AY366" s="16" t="s">
        <v>123</v>
      </c>
      <c r="BE366" s="219">
        <f>IF(N366="základní",J366,0)</f>
        <v>0</v>
      </c>
      <c r="BF366" s="219">
        <f>IF(N366="snížená",J366,0)</f>
        <v>0</v>
      </c>
      <c r="BG366" s="219">
        <f>IF(N366="zákl. přenesená",J366,0)</f>
        <v>0</v>
      </c>
      <c r="BH366" s="219">
        <f>IF(N366="sníž. přenesená",J366,0)</f>
        <v>0</v>
      </c>
      <c r="BI366" s="219">
        <f>IF(N366="nulová",J366,0)</f>
        <v>0</v>
      </c>
      <c r="BJ366" s="16" t="s">
        <v>85</v>
      </c>
      <c r="BK366" s="219">
        <f>ROUND(I366*H366,2)</f>
        <v>0</v>
      </c>
      <c r="BL366" s="16" t="s">
        <v>131</v>
      </c>
      <c r="BM366" s="218" t="s">
        <v>583</v>
      </c>
    </row>
    <row r="367" spans="1:65" s="2" customFormat="1">
      <c r="A367" s="33"/>
      <c r="B367" s="34"/>
      <c r="C367" s="35"/>
      <c r="D367" s="220" t="s">
        <v>133</v>
      </c>
      <c r="E367" s="35"/>
      <c r="F367" s="221" t="s">
        <v>582</v>
      </c>
      <c r="G367" s="35"/>
      <c r="H367" s="35"/>
      <c r="I367" s="121"/>
      <c r="J367" s="35"/>
      <c r="K367" s="35"/>
      <c r="L367" s="38"/>
      <c r="M367" s="222"/>
      <c r="N367" s="223"/>
      <c r="O367" s="70"/>
      <c r="P367" s="70"/>
      <c r="Q367" s="70"/>
      <c r="R367" s="70"/>
      <c r="S367" s="70"/>
      <c r="T367" s="71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6" t="s">
        <v>133</v>
      </c>
      <c r="AU367" s="16" t="s">
        <v>87</v>
      </c>
    </row>
    <row r="368" spans="1:65" s="12" customFormat="1" ht="25.9" customHeight="1">
      <c r="B368" s="191"/>
      <c r="C368" s="192"/>
      <c r="D368" s="193" t="s">
        <v>76</v>
      </c>
      <c r="E368" s="194" t="s">
        <v>584</v>
      </c>
      <c r="F368" s="194" t="s">
        <v>585</v>
      </c>
      <c r="G368" s="192"/>
      <c r="H368" s="192"/>
      <c r="I368" s="195"/>
      <c r="J368" s="196">
        <f>BK368</f>
        <v>0</v>
      </c>
      <c r="K368" s="192"/>
      <c r="L368" s="197"/>
      <c r="M368" s="198"/>
      <c r="N368" s="199"/>
      <c r="O368" s="199"/>
      <c r="P368" s="200">
        <f>SUM(P369:P396)</f>
        <v>0</v>
      </c>
      <c r="Q368" s="199"/>
      <c r="R368" s="200">
        <f>SUM(R369:R396)</f>
        <v>0</v>
      </c>
      <c r="S368" s="199"/>
      <c r="T368" s="201">
        <f>SUM(T369:T396)</f>
        <v>0</v>
      </c>
      <c r="AR368" s="202" t="s">
        <v>131</v>
      </c>
      <c r="AT368" s="203" t="s">
        <v>76</v>
      </c>
      <c r="AU368" s="203" t="s">
        <v>77</v>
      </c>
      <c r="AY368" s="202" t="s">
        <v>123</v>
      </c>
      <c r="BK368" s="204">
        <f>SUM(BK369:BK396)</f>
        <v>0</v>
      </c>
    </row>
    <row r="369" spans="1:65" s="2" customFormat="1" ht="21.75" customHeight="1">
      <c r="A369" s="33"/>
      <c r="B369" s="34"/>
      <c r="C369" s="207" t="s">
        <v>586</v>
      </c>
      <c r="D369" s="207" t="s">
        <v>126</v>
      </c>
      <c r="E369" s="208" t="s">
        <v>587</v>
      </c>
      <c r="F369" s="209" t="s">
        <v>588</v>
      </c>
      <c r="G369" s="210" t="s">
        <v>158</v>
      </c>
      <c r="H369" s="211">
        <v>9.5000000000000001E-2</v>
      </c>
      <c r="I369" s="212"/>
      <c r="J369" s="213">
        <f>ROUND(I369*H369,2)</f>
        <v>0</v>
      </c>
      <c r="K369" s="209" t="s">
        <v>130</v>
      </c>
      <c r="L369" s="38"/>
      <c r="M369" s="214" t="s">
        <v>1</v>
      </c>
      <c r="N369" s="215" t="s">
        <v>42</v>
      </c>
      <c r="O369" s="70"/>
      <c r="P369" s="216">
        <f>O369*H369</f>
        <v>0</v>
      </c>
      <c r="Q369" s="216">
        <v>0</v>
      </c>
      <c r="R369" s="216">
        <f>Q369*H369</f>
        <v>0</v>
      </c>
      <c r="S369" s="216">
        <v>0</v>
      </c>
      <c r="T369" s="217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218" t="s">
        <v>589</v>
      </c>
      <c r="AT369" s="218" t="s">
        <v>126</v>
      </c>
      <c r="AU369" s="218" t="s">
        <v>85</v>
      </c>
      <c r="AY369" s="16" t="s">
        <v>123</v>
      </c>
      <c r="BE369" s="219">
        <f>IF(N369="základní",J369,0)</f>
        <v>0</v>
      </c>
      <c r="BF369" s="219">
        <f>IF(N369="snížená",J369,0)</f>
        <v>0</v>
      </c>
      <c r="BG369" s="219">
        <f>IF(N369="zákl. přenesená",J369,0)</f>
        <v>0</v>
      </c>
      <c r="BH369" s="219">
        <f>IF(N369="sníž. přenesená",J369,0)</f>
        <v>0</v>
      </c>
      <c r="BI369" s="219">
        <f>IF(N369="nulová",J369,0)</f>
        <v>0</v>
      </c>
      <c r="BJ369" s="16" t="s">
        <v>85</v>
      </c>
      <c r="BK369" s="219">
        <f>ROUND(I369*H369,2)</f>
        <v>0</v>
      </c>
      <c r="BL369" s="16" t="s">
        <v>589</v>
      </c>
      <c r="BM369" s="218" t="s">
        <v>590</v>
      </c>
    </row>
    <row r="370" spans="1:65" s="2" customFormat="1" ht="29.25">
      <c r="A370" s="33"/>
      <c r="B370" s="34"/>
      <c r="C370" s="35"/>
      <c r="D370" s="220" t="s">
        <v>133</v>
      </c>
      <c r="E370" s="35"/>
      <c r="F370" s="221" t="s">
        <v>591</v>
      </c>
      <c r="G370" s="35"/>
      <c r="H370" s="35"/>
      <c r="I370" s="121"/>
      <c r="J370" s="35"/>
      <c r="K370" s="35"/>
      <c r="L370" s="38"/>
      <c r="M370" s="222"/>
      <c r="N370" s="223"/>
      <c r="O370" s="70"/>
      <c r="P370" s="70"/>
      <c r="Q370" s="70"/>
      <c r="R370" s="70"/>
      <c r="S370" s="70"/>
      <c r="T370" s="71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6" t="s">
        <v>133</v>
      </c>
      <c r="AU370" s="16" t="s">
        <v>85</v>
      </c>
    </row>
    <row r="371" spans="1:65" s="2" customFormat="1" ht="21.75" customHeight="1">
      <c r="A371" s="33"/>
      <c r="B371" s="34"/>
      <c r="C371" s="207" t="s">
        <v>592</v>
      </c>
      <c r="D371" s="207" t="s">
        <v>126</v>
      </c>
      <c r="E371" s="208" t="s">
        <v>593</v>
      </c>
      <c r="F371" s="209" t="s">
        <v>594</v>
      </c>
      <c r="G371" s="210" t="s">
        <v>158</v>
      </c>
      <c r="H371" s="211">
        <v>1264.3340000000001</v>
      </c>
      <c r="I371" s="212"/>
      <c r="J371" s="213">
        <f>ROUND(I371*H371,2)</f>
        <v>0</v>
      </c>
      <c r="K371" s="209" t="s">
        <v>130</v>
      </c>
      <c r="L371" s="38"/>
      <c r="M371" s="214" t="s">
        <v>1</v>
      </c>
      <c r="N371" s="215" t="s">
        <v>42</v>
      </c>
      <c r="O371" s="70"/>
      <c r="P371" s="216">
        <f>O371*H371</f>
        <v>0</v>
      </c>
      <c r="Q371" s="216">
        <v>0</v>
      </c>
      <c r="R371" s="216">
        <f>Q371*H371</f>
        <v>0</v>
      </c>
      <c r="S371" s="216">
        <v>0</v>
      </c>
      <c r="T371" s="217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218" t="s">
        <v>589</v>
      </c>
      <c r="AT371" s="218" t="s">
        <v>126</v>
      </c>
      <c r="AU371" s="218" t="s">
        <v>85</v>
      </c>
      <c r="AY371" s="16" t="s">
        <v>123</v>
      </c>
      <c r="BE371" s="219">
        <f>IF(N371="základní",J371,0)</f>
        <v>0</v>
      </c>
      <c r="BF371" s="219">
        <f>IF(N371="snížená",J371,0)</f>
        <v>0</v>
      </c>
      <c r="BG371" s="219">
        <f>IF(N371="zákl. přenesená",J371,0)</f>
        <v>0</v>
      </c>
      <c r="BH371" s="219">
        <f>IF(N371="sníž. přenesená",J371,0)</f>
        <v>0</v>
      </c>
      <c r="BI371" s="219">
        <f>IF(N371="nulová",J371,0)</f>
        <v>0</v>
      </c>
      <c r="BJ371" s="16" t="s">
        <v>85</v>
      </c>
      <c r="BK371" s="219">
        <f>ROUND(I371*H371,2)</f>
        <v>0</v>
      </c>
      <c r="BL371" s="16" t="s">
        <v>589</v>
      </c>
      <c r="BM371" s="218" t="s">
        <v>595</v>
      </c>
    </row>
    <row r="372" spans="1:65" s="2" customFormat="1" ht="29.25">
      <c r="A372" s="33"/>
      <c r="B372" s="34"/>
      <c r="C372" s="35"/>
      <c r="D372" s="220" t="s">
        <v>133</v>
      </c>
      <c r="E372" s="35"/>
      <c r="F372" s="221" t="s">
        <v>596</v>
      </c>
      <c r="G372" s="35"/>
      <c r="H372" s="35"/>
      <c r="I372" s="121"/>
      <c r="J372" s="35"/>
      <c r="K372" s="35"/>
      <c r="L372" s="38"/>
      <c r="M372" s="222"/>
      <c r="N372" s="223"/>
      <c r="O372" s="70"/>
      <c r="P372" s="70"/>
      <c r="Q372" s="70"/>
      <c r="R372" s="70"/>
      <c r="S372" s="70"/>
      <c r="T372" s="71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6" t="s">
        <v>133</v>
      </c>
      <c r="AU372" s="16" t="s">
        <v>85</v>
      </c>
    </row>
    <row r="373" spans="1:65" s="13" customFormat="1">
      <c r="B373" s="225"/>
      <c r="C373" s="226"/>
      <c r="D373" s="220" t="s">
        <v>137</v>
      </c>
      <c r="E373" s="227" t="s">
        <v>1</v>
      </c>
      <c r="F373" s="228" t="s">
        <v>597</v>
      </c>
      <c r="G373" s="226"/>
      <c r="H373" s="229">
        <v>578.41600000000005</v>
      </c>
      <c r="I373" s="230"/>
      <c r="J373" s="226"/>
      <c r="K373" s="226"/>
      <c r="L373" s="231"/>
      <c r="M373" s="232"/>
      <c r="N373" s="233"/>
      <c r="O373" s="233"/>
      <c r="P373" s="233"/>
      <c r="Q373" s="233"/>
      <c r="R373" s="233"/>
      <c r="S373" s="233"/>
      <c r="T373" s="234"/>
      <c r="AT373" s="235" t="s">
        <v>137</v>
      </c>
      <c r="AU373" s="235" t="s">
        <v>85</v>
      </c>
      <c r="AV373" s="13" t="s">
        <v>87</v>
      </c>
      <c r="AW373" s="13" t="s">
        <v>34</v>
      </c>
      <c r="AX373" s="13" t="s">
        <v>77</v>
      </c>
      <c r="AY373" s="235" t="s">
        <v>123</v>
      </c>
    </row>
    <row r="374" spans="1:65" s="13" customFormat="1">
      <c r="B374" s="225"/>
      <c r="C374" s="226"/>
      <c r="D374" s="220" t="s">
        <v>137</v>
      </c>
      <c r="E374" s="227" t="s">
        <v>1</v>
      </c>
      <c r="F374" s="228" t="s">
        <v>598</v>
      </c>
      <c r="G374" s="226"/>
      <c r="H374" s="229">
        <v>685.91800000000001</v>
      </c>
      <c r="I374" s="230"/>
      <c r="J374" s="226"/>
      <c r="K374" s="226"/>
      <c r="L374" s="231"/>
      <c r="M374" s="232"/>
      <c r="N374" s="233"/>
      <c r="O374" s="233"/>
      <c r="P374" s="233"/>
      <c r="Q374" s="233"/>
      <c r="R374" s="233"/>
      <c r="S374" s="233"/>
      <c r="T374" s="234"/>
      <c r="AT374" s="235" t="s">
        <v>137</v>
      </c>
      <c r="AU374" s="235" t="s">
        <v>85</v>
      </c>
      <c r="AV374" s="13" t="s">
        <v>87</v>
      </c>
      <c r="AW374" s="13" t="s">
        <v>34</v>
      </c>
      <c r="AX374" s="13" t="s">
        <v>77</v>
      </c>
      <c r="AY374" s="235" t="s">
        <v>123</v>
      </c>
    </row>
    <row r="375" spans="1:65" s="14" customFormat="1">
      <c r="B375" s="236"/>
      <c r="C375" s="237"/>
      <c r="D375" s="220" t="s">
        <v>137</v>
      </c>
      <c r="E375" s="238" t="s">
        <v>1</v>
      </c>
      <c r="F375" s="239" t="s">
        <v>163</v>
      </c>
      <c r="G375" s="237"/>
      <c r="H375" s="240">
        <v>1264.3340000000001</v>
      </c>
      <c r="I375" s="241"/>
      <c r="J375" s="237"/>
      <c r="K375" s="237"/>
      <c r="L375" s="242"/>
      <c r="M375" s="243"/>
      <c r="N375" s="244"/>
      <c r="O375" s="244"/>
      <c r="P375" s="244"/>
      <c r="Q375" s="244"/>
      <c r="R375" s="244"/>
      <c r="S375" s="244"/>
      <c r="T375" s="245"/>
      <c r="AT375" s="246" t="s">
        <v>137</v>
      </c>
      <c r="AU375" s="246" t="s">
        <v>85</v>
      </c>
      <c r="AV375" s="14" t="s">
        <v>131</v>
      </c>
      <c r="AW375" s="14" t="s">
        <v>34</v>
      </c>
      <c r="AX375" s="14" t="s">
        <v>85</v>
      </c>
      <c r="AY375" s="246" t="s">
        <v>123</v>
      </c>
    </row>
    <row r="376" spans="1:65" s="2" customFormat="1" ht="21.75" customHeight="1">
      <c r="A376" s="33"/>
      <c r="B376" s="34"/>
      <c r="C376" s="207" t="s">
        <v>599</v>
      </c>
      <c r="D376" s="207" t="s">
        <v>126</v>
      </c>
      <c r="E376" s="208" t="s">
        <v>600</v>
      </c>
      <c r="F376" s="209" t="s">
        <v>601</v>
      </c>
      <c r="G376" s="210" t="s">
        <v>158</v>
      </c>
      <c r="H376" s="211">
        <v>54</v>
      </c>
      <c r="I376" s="212"/>
      <c r="J376" s="213">
        <f>ROUND(I376*H376,2)</f>
        <v>0</v>
      </c>
      <c r="K376" s="209" t="s">
        <v>130</v>
      </c>
      <c r="L376" s="38"/>
      <c r="M376" s="214" t="s">
        <v>1</v>
      </c>
      <c r="N376" s="215" t="s">
        <v>42</v>
      </c>
      <c r="O376" s="70"/>
      <c r="P376" s="216">
        <f>O376*H376</f>
        <v>0</v>
      </c>
      <c r="Q376" s="216">
        <v>0</v>
      </c>
      <c r="R376" s="216">
        <f>Q376*H376</f>
        <v>0</v>
      </c>
      <c r="S376" s="216">
        <v>0</v>
      </c>
      <c r="T376" s="217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218" t="s">
        <v>589</v>
      </c>
      <c r="AT376" s="218" t="s">
        <v>126</v>
      </c>
      <c r="AU376" s="218" t="s">
        <v>85</v>
      </c>
      <c r="AY376" s="16" t="s">
        <v>123</v>
      </c>
      <c r="BE376" s="219">
        <f>IF(N376="základní",J376,0)</f>
        <v>0</v>
      </c>
      <c r="BF376" s="219">
        <f>IF(N376="snížená",J376,0)</f>
        <v>0</v>
      </c>
      <c r="BG376" s="219">
        <f>IF(N376="zákl. přenesená",J376,0)</f>
        <v>0</v>
      </c>
      <c r="BH376" s="219">
        <f>IF(N376="sníž. přenesená",J376,0)</f>
        <v>0</v>
      </c>
      <c r="BI376" s="219">
        <f>IF(N376="nulová",J376,0)</f>
        <v>0</v>
      </c>
      <c r="BJ376" s="16" t="s">
        <v>85</v>
      </c>
      <c r="BK376" s="219">
        <f>ROUND(I376*H376,2)</f>
        <v>0</v>
      </c>
      <c r="BL376" s="16" t="s">
        <v>589</v>
      </c>
      <c r="BM376" s="218" t="s">
        <v>602</v>
      </c>
    </row>
    <row r="377" spans="1:65" s="2" customFormat="1" ht="29.25">
      <c r="A377" s="33"/>
      <c r="B377" s="34"/>
      <c r="C377" s="35"/>
      <c r="D377" s="220" t="s">
        <v>133</v>
      </c>
      <c r="E377" s="35"/>
      <c r="F377" s="221" t="s">
        <v>603</v>
      </c>
      <c r="G377" s="35"/>
      <c r="H377" s="35"/>
      <c r="I377" s="121"/>
      <c r="J377" s="35"/>
      <c r="K377" s="35"/>
      <c r="L377" s="38"/>
      <c r="M377" s="222"/>
      <c r="N377" s="223"/>
      <c r="O377" s="70"/>
      <c r="P377" s="70"/>
      <c r="Q377" s="70"/>
      <c r="R377" s="70"/>
      <c r="S377" s="70"/>
      <c r="T377" s="71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T377" s="16" t="s">
        <v>133</v>
      </c>
      <c r="AU377" s="16" t="s">
        <v>85</v>
      </c>
    </row>
    <row r="378" spans="1:65" s="13" customFormat="1">
      <c r="B378" s="225"/>
      <c r="C378" s="226"/>
      <c r="D378" s="220" t="s">
        <v>137</v>
      </c>
      <c r="E378" s="227" t="s">
        <v>1</v>
      </c>
      <c r="F378" s="228" t="s">
        <v>604</v>
      </c>
      <c r="G378" s="226"/>
      <c r="H378" s="229">
        <v>54</v>
      </c>
      <c r="I378" s="230"/>
      <c r="J378" s="226"/>
      <c r="K378" s="226"/>
      <c r="L378" s="231"/>
      <c r="M378" s="232"/>
      <c r="N378" s="233"/>
      <c r="O378" s="233"/>
      <c r="P378" s="233"/>
      <c r="Q378" s="233"/>
      <c r="R378" s="233"/>
      <c r="S378" s="233"/>
      <c r="T378" s="234"/>
      <c r="AT378" s="235" t="s">
        <v>137</v>
      </c>
      <c r="AU378" s="235" t="s">
        <v>85</v>
      </c>
      <c r="AV378" s="13" t="s">
        <v>87</v>
      </c>
      <c r="AW378" s="13" t="s">
        <v>34</v>
      </c>
      <c r="AX378" s="13" t="s">
        <v>85</v>
      </c>
      <c r="AY378" s="235" t="s">
        <v>123</v>
      </c>
    </row>
    <row r="379" spans="1:65" s="2" customFormat="1" ht="21.75" customHeight="1">
      <c r="A379" s="33"/>
      <c r="B379" s="34"/>
      <c r="C379" s="207" t="s">
        <v>605</v>
      </c>
      <c r="D379" s="207" t="s">
        <v>126</v>
      </c>
      <c r="E379" s="208" t="s">
        <v>606</v>
      </c>
      <c r="F379" s="209" t="s">
        <v>607</v>
      </c>
      <c r="G379" s="210" t="s">
        <v>158</v>
      </c>
      <c r="H379" s="211">
        <v>1318.4290000000001</v>
      </c>
      <c r="I379" s="212"/>
      <c r="J379" s="213">
        <f>ROUND(I379*H379,2)</f>
        <v>0</v>
      </c>
      <c r="K379" s="209" t="s">
        <v>130</v>
      </c>
      <c r="L379" s="38"/>
      <c r="M379" s="214" t="s">
        <v>1</v>
      </c>
      <c r="N379" s="215" t="s">
        <v>42</v>
      </c>
      <c r="O379" s="70"/>
      <c r="P379" s="216">
        <f>O379*H379</f>
        <v>0</v>
      </c>
      <c r="Q379" s="216">
        <v>0</v>
      </c>
      <c r="R379" s="216">
        <f>Q379*H379</f>
        <v>0</v>
      </c>
      <c r="S379" s="216">
        <v>0</v>
      </c>
      <c r="T379" s="217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218" t="s">
        <v>589</v>
      </c>
      <c r="AT379" s="218" t="s">
        <v>126</v>
      </c>
      <c r="AU379" s="218" t="s">
        <v>85</v>
      </c>
      <c r="AY379" s="16" t="s">
        <v>123</v>
      </c>
      <c r="BE379" s="219">
        <f>IF(N379="základní",J379,0)</f>
        <v>0</v>
      </c>
      <c r="BF379" s="219">
        <f>IF(N379="snížená",J379,0)</f>
        <v>0</v>
      </c>
      <c r="BG379" s="219">
        <f>IF(N379="zákl. přenesená",J379,0)</f>
        <v>0</v>
      </c>
      <c r="BH379" s="219">
        <f>IF(N379="sníž. přenesená",J379,0)</f>
        <v>0</v>
      </c>
      <c r="BI379" s="219">
        <f>IF(N379="nulová",J379,0)</f>
        <v>0</v>
      </c>
      <c r="BJ379" s="16" t="s">
        <v>85</v>
      </c>
      <c r="BK379" s="219">
        <f>ROUND(I379*H379,2)</f>
        <v>0</v>
      </c>
      <c r="BL379" s="16" t="s">
        <v>589</v>
      </c>
      <c r="BM379" s="218" t="s">
        <v>608</v>
      </c>
    </row>
    <row r="380" spans="1:65" s="2" customFormat="1" ht="68.25">
      <c r="A380" s="33"/>
      <c r="B380" s="34"/>
      <c r="C380" s="35"/>
      <c r="D380" s="220" t="s">
        <v>133</v>
      </c>
      <c r="E380" s="35"/>
      <c r="F380" s="221" t="s">
        <v>609</v>
      </c>
      <c r="G380" s="35"/>
      <c r="H380" s="35"/>
      <c r="I380" s="121"/>
      <c r="J380" s="35"/>
      <c r="K380" s="35"/>
      <c r="L380" s="38"/>
      <c r="M380" s="222"/>
      <c r="N380" s="223"/>
      <c r="O380" s="70"/>
      <c r="P380" s="70"/>
      <c r="Q380" s="70"/>
      <c r="R380" s="70"/>
      <c r="S380" s="70"/>
      <c r="T380" s="71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T380" s="16" t="s">
        <v>133</v>
      </c>
      <c r="AU380" s="16" t="s">
        <v>85</v>
      </c>
    </row>
    <row r="381" spans="1:65" s="13" customFormat="1">
      <c r="B381" s="225"/>
      <c r="C381" s="226"/>
      <c r="D381" s="220" t="s">
        <v>137</v>
      </c>
      <c r="E381" s="227" t="s">
        <v>1</v>
      </c>
      <c r="F381" s="228" t="s">
        <v>610</v>
      </c>
      <c r="G381" s="226"/>
      <c r="H381" s="229">
        <v>1318.4290000000001</v>
      </c>
      <c r="I381" s="230"/>
      <c r="J381" s="226"/>
      <c r="K381" s="226"/>
      <c r="L381" s="231"/>
      <c r="M381" s="232"/>
      <c r="N381" s="233"/>
      <c r="O381" s="233"/>
      <c r="P381" s="233"/>
      <c r="Q381" s="233"/>
      <c r="R381" s="233"/>
      <c r="S381" s="233"/>
      <c r="T381" s="234"/>
      <c r="AT381" s="235" t="s">
        <v>137</v>
      </c>
      <c r="AU381" s="235" t="s">
        <v>85</v>
      </c>
      <c r="AV381" s="13" t="s">
        <v>87</v>
      </c>
      <c r="AW381" s="13" t="s">
        <v>34</v>
      </c>
      <c r="AX381" s="13" t="s">
        <v>85</v>
      </c>
      <c r="AY381" s="235" t="s">
        <v>123</v>
      </c>
    </row>
    <row r="382" spans="1:65" s="2" customFormat="1" ht="21.75" customHeight="1">
      <c r="A382" s="33"/>
      <c r="B382" s="34"/>
      <c r="C382" s="207" t="s">
        <v>611</v>
      </c>
      <c r="D382" s="207" t="s">
        <v>126</v>
      </c>
      <c r="E382" s="208" t="s">
        <v>612</v>
      </c>
      <c r="F382" s="209" t="s">
        <v>613</v>
      </c>
      <c r="G382" s="210" t="s">
        <v>158</v>
      </c>
      <c r="H382" s="211">
        <v>103.41</v>
      </c>
      <c r="I382" s="212"/>
      <c r="J382" s="213">
        <f>ROUND(I382*H382,2)</f>
        <v>0</v>
      </c>
      <c r="K382" s="209" t="s">
        <v>130</v>
      </c>
      <c r="L382" s="38"/>
      <c r="M382" s="214" t="s">
        <v>1</v>
      </c>
      <c r="N382" s="215" t="s">
        <v>42</v>
      </c>
      <c r="O382" s="70"/>
      <c r="P382" s="216">
        <f>O382*H382</f>
        <v>0</v>
      </c>
      <c r="Q382" s="216">
        <v>0</v>
      </c>
      <c r="R382" s="216">
        <f>Q382*H382</f>
        <v>0</v>
      </c>
      <c r="S382" s="216">
        <v>0</v>
      </c>
      <c r="T382" s="217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218" t="s">
        <v>589</v>
      </c>
      <c r="AT382" s="218" t="s">
        <v>126</v>
      </c>
      <c r="AU382" s="218" t="s">
        <v>85</v>
      </c>
      <c r="AY382" s="16" t="s">
        <v>123</v>
      </c>
      <c r="BE382" s="219">
        <f>IF(N382="základní",J382,0)</f>
        <v>0</v>
      </c>
      <c r="BF382" s="219">
        <f>IF(N382="snížená",J382,0)</f>
        <v>0</v>
      </c>
      <c r="BG382" s="219">
        <f>IF(N382="zákl. přenesená",J382,0)</f>
        <v>0</v>
      </c>
      <c r="BH382" s="219">
        <f>IF(N382="sníž. přenesená",J382,0)</f>
        <v>0</v>
      </c>
      <c r="BI382" s="219">
        <f>IF(N382="nulová",J382,0)</f>
        <v>0</v>
      </c>
      <c r="BJ382" s="16" t="s">
        <v>85</v>
      </c>
      <c r="BK382" s="219">
        <f>ROUND(I382*H382,2)</f>
        <v>0</v>
      </c>
      <c r="BL382" s="16" t="s">
        <v>589</v>
      </c>
      <c r="BM382" s="218" t="s">
        <v>614</v>
      </c>
    </row>
    <row r="383" spans="1:65" s="2" customFormat="1" ht="68.25">
      <c r="A383" s="33"/>
      <c r="B383" s="34"/>
      <c r="C383" s="35"/>
      <c r="D383" s="220" t="s">
        <v>133</v>
      </c>
      <c r="E383" s="35"/>
      <c r="F383" s="221" t="s">
        <v>615</v>
      </c>
      <c r="G383" s="35"/>
      <c r="H383" s="35"/>
      <c r="I383" s="121"/>
      <c r="J383" s="35"/>
      <c r="K383" s="35"/>
      <c r="L383" s="38"/>
      <c r="M383" s="222"/>
      <c r="N383" s="223"/>
      <c r="O383" s="70"/>
      <c r="P383" s="70"/>
      <c r="Q383" s="70"/>
      <c r="R383" s="70"/>
      <c r="S383" s="70"/>
      <c r="T383" s="71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T383" s="16" t="s">
        <v>133</v>
      </c>
      <c r="AU383" s="16" t="s">
        <v>85</v>
      </c>
    </row>
    <row r="384" spans="1:65" s="13" customFormat="1">
      <c r="B384" s="225"/>
      <c r="C384" s="226"/>
      <c r="D384" s="220" t="s">
        <v>137</v>
      </c>
      <c r="E384" s="227" t="s">
        <v>1</v>
      </c>
      <c r="F384" s="228" t="s">
        <v>616</v>
      </c>
      <c r="G384" s="226"/>
      <c r="H384" s="229">
        <v>103.41</v>
      </c>
      <c r="I384" s="230"/>
      <c r="J384" s="226"/>
      <c r="K384" s="226"/>
      <c r="L384" s="231"/>
      <c r="M384" s="232"/>
      <c r="N384" s="233"/>
      <c r="O384" s="233"/>
      <c r="P384" s="233"/>
      <c r="Q384" s="233"/>
      <c r="R384" s="233"/>
      <c r="S384" s="233"/>
      <c r="T384" s="234"/>
      <c r="AT384" s="235" t="s">
        <v>137</v>
      </c>
      <c r="AU384" s="235" t="s">
        <v>85</v>
      </c>
      <c r="AV384" s="13" t="s">
        <v>87</v>
      </c>
      <c r="AW384" s="13" t="s">
        <v>34</v>
      </c>
      <c r="AX384" s="13" t="s">
        <v>85</v>
      </c>
      <c r="AY384" s="235" t="s">
        <v>123</v>
      </c>
    </row>
    <row r="385" spans="1:65" s="2" customFormat="1" ht="21.75" customHeight="1">
      <c r="A385" s="33"/>
      <c r="B385" s="34"/>
      <c r="C385" s="207" t="s">
        <v>617</v>
      </c>
      <c r="D385" s="207" t="s">
        <v>126</v>
      </c>
      <c r="E385" s="208" t="s">
        <v>618</v>
      </c>
      <c r="F385" s="209" t="s">
        <v>619</v>
      </c>
      <c r="G385" s="210" t="s">
        <v>158</v>
      </c>
      <c r="H385" s="211">
        <v>9.5289999999999999</v>
      </c>
      <c r="I385" s="212"/>
      <c r="J385" s="213">
        <f>ROUND(I385*H385,2)</f>
        <v>0</v>
      </c>
      <c r="K385" s="209" t="s">
        <v>130</v>
      </c>
      <c r="L385" s="38"/>
      <c r="M385" s="214" t="s">
        <v>1</v>
      </c>
      <c r="N385" s="215" t="s">
        <v>42</v>
      </c>
      <c r="O385" s="70"/>
      <c r="P385" s="216">
        <f>O385*H385</f>
        <v>0</v>
      </c>
      <c r="Q385" s="216">
        <v>0</v>
      </c>
      <c r="R385" s="216">
        <f>Q385*H385</f>
        <v>0</v>
      </c>
      <c r="S385" s="216">
        <v>0</v>
      </c>
      <c r="T385" s="217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218" t="s">
        <v>589</v>
      </c>
      <c r="AT385" s="218" t="s">
        <v>126</v>
      </c>
      <c r="AU385" s="218" t="s">
        <v>85</v>
      </c>
      <c r="AY385" s="16" t="s">
        <v>123</v>
      </c>
      <c r="BE385" s="219">
        <f>IF(N385="základní",J385,0)</f>
        <v>0</v>
      </c>
      <c r="BF385" s="219">
        <f>IF(N385="snížená",J385,0)</f>
        <v>0</v>
      </c>
      <c r="BG385" s="219">
        <f>IF(N385="zákl. přenesená",J385,0)</f>
        <v>0</v>
      </c>
      <c r="BH385" s="219">
        <f>IF(N385="sníž. přenesená",J385,0)</f>
        <v>0</v>
      </c>
      <c r="BI385" s="219">
        <f>IF(N385="nulová",J385,0)</f>
        <v>0</v>
      </c>
      <c r="BJ385" s="16" t="s">
        <v>85</v>
      </c>
      <c r="BK385" s="219">
        <f>ROUND(I385*H385,2)</f>
        <v>0</v>
      </c>
      <c r="BL385" s="16" t="s">
        <v>589</v>
      </c>
      <c r="BM385" s="218" t="s">
        <v>620</v>
      </c>
    </row>
    <row r="386" spans="1:65" s="2" customFormat="1" ht="68.25">
      <c r="A386" s="33"/>
      <c r="B386" s="34"/>
      <c r="C386" s="35"/>
      <c r="D386" s="220" t="s">
        <v>133</v>
      </c>
      <c r="E386" s="35"/>
      <c r="F386" s="221" t="s">
        <v>621</v>
      </c>
      <c r="G386" s="35"/>
      <c r="H386" s="35"/>
      <c r="I386" s="121"/>
      <c r="J386" s="35"/>
      <c r="K386" s="35"/>
      <c r="L386" s="38"/>
      <c r="M386" s="222"/>
      <c r="N386" s="223"/>
      <c r="O386" s="70"/>
      <c r="P386" s="70"/>
      <c r="Q386" s="70"/>
      <c r="R386" s="70"/>
      <c r="S386" s="70"/>
      <c r="T386" s="71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T386" s="16" t="s">
        <v>133</v>
      </c>
      <c r="AU386" s="16" t="s">
        <v>85</v>
      </c>
    </row>
    <row r="387" spans="1:65" s="13" customFormat="1">
      <c r="B387" s="225"/>
      <c r="C387" s="226"/>
      <c r="D387" s="220" t="s">
        <v>137</v>
      </c>
      <c r="E387" s="227" t="s">
        <v>1</v>
      </c>
      <c r="F387" s="228" t="s">
        <v>622</v>
      </c>
      <c r="G387" s="226"/>
      <c r="H387" s="229">
        <v>9.5289999999999999</v>
      </c>
      <c r="I387" s="230"/>
      <c r="J387" s="226"/>
      <c r="K387" s="226"/>
      <c r="L387" s="231"/>
      <c r="M387" s="232"/>
      <c r="N387" s="233"/>
      <c r="O387" s="233"/>
      <c r="P387" s="233"/>
      <c r="Q387" s="233"/>
      <c r="R387" s="233"/>
      <c r="S387" s="233"/>
      <c r="T387" s="234"/>
      <c r="AT387" s="235" t="s">
        <v>137</v>
      </c>
      <c r="AU387" s="235" t="s">
        <v>85</v>
      </c>
      <c r="AV387" s="13" t="s">
        <v>87</v>
      </c>
      <c r="AW387" s="13" t="s">
        <v>34</v>
      </c>
      <c r="AX387" s="13" t="s">
        <v>85</v>
      </c>
      <c r="AY387" s="235" t="s">
        <v>123</v>
      </c>
    </row>
    <row r="388" spans="1:65" s="2" customFormat="1" ht="21.75" customHeight="1">
      <c r="A388" s="33"/>
      <c r="B388" s="34"/>
      <c r="C388" s="207" t="s">
        <v>623</v>
      </c>
      <c r="D388" s="207" t="s">
        <v>126</v>
      </c>
      <c r="E388" s="208" t="s">
        <v>624</v>
      </c>
      <c r="F388" s="209" t="s">
        <v>625</v>
      </c>
      <c r="G388" s="210" t="s">
        <v>158</v>
      </c>
      <c r="H388" s="211">
        <v>1042.9369999999999</v>
      </c>
      <c r="I388" s="212"/>
      <c r="J388" s="213">
        <f>ROUND(I388*H388,2)</f>
        <v>0</v>
      </c>
      <c r="K388" s="209" t="s">
        <v>130</v>
      </c>
      <c r="L388" s="38"/>
      <c r="M388" s="214" t="s">
        <v>1</v>
      </c>
      <c r="N388" s="215" t="s">
        <v>42</v>
      </c>
      <c r="O388" s="70"/>
      <c r="P388" s="216">
        <f>O388*H388</f>
        <v>0</v>
      </c>
      <c r="Q388" s="216">
        <v>0</v>
      </c>
      <c r="R388" s="216">
        <f>Q388*H388</f>
        <v>0</v>
      </c>
      <c r="S388" s="216">
        <v>0</v>
      </c>
      <c r="T388" s="217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218" t="s">
        <v>589</v>
      </c>
      <c r="AT388" s="218" t="s">
        <v>126</v>
      </c>
      <c r="AU388" s="218" t="s">
        <v>85</v>
      </c>
      <c r="AY388" s="16" t="s">
        <v>123</v>
      </c>
      <c r="BE388" s="219">
        <f>IF(N388="základní",J388,0)</f>
        <v>0</v>
      </c>
      <c r="BF388" s="219">
        <f>IF(N388="snížená",J388,0)</f>
        <v>0</v>
      </c>
      <c r="BG388" s="219">
        <f>IF(N388="zákl. přenesená",J388,0)</f>
        <v>0</v>
      </c>
      <c r="BH388" s="219">
        <f>IF(N388="sníž. přenesená",J388,0)</f>
        <v>0</v>
      </c>
      <c r="BI388" s="219">
        <f>IF(N388="nulová",J388,0)</f>
        <v>0</v>
      </c>
      <c r="BJ388" s="16" t="s">
        <v>85</v>
      </c>
      <c r="BK388" s="219">
        <f>ROUND(I388*H388,2)</f>
        <v>0</v>
      </c>
      <c r="BL388" s="16" t="s">
        <v>589</v>
      </c>
      <c r="BM388" s="218" t="s">
        <v>626</v>
      </c>
    </row>
    <row r="389" spans="1:65" s="2" customFormat="1" ht="68.25">
      <c r="A389" s="33"/>
      <c r="B389" s="34"/>
      <c r="C389" s="35"/>
      <c r="D389" s="220" t="s">
        <v>133</v>
      </c>
      <c r="E389" s="35"/>
      <c r="F389" s="221" t="s">
        <v>627</v>
      </c>
      <c r="G389" s="35"/>
      <c r="H389" s="35"/>
      <c r="I389" s="121"/>
      <c r="J389" s="35"/>
      <c r="K389" s="35"/>
      <c r="L389" s="38"/>
      <c r="M389" s="222"/>
      <c r="N389" s="223"/>
      <c r="O389" s="70"/>
      <c r="P389" s="70"/>
      <c r="Q389" s="70"/>
      <c r="R389" s="70"/>
      <c r="S389" s="70"/>
      <c r="T389" s="71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T389" s="16" t="s">
        <v>133</v>
      </c>
      <c r="AU389" s="16" t="s">
        <v>85</v>
      </c>
    </row>
    <row r="390" spans="1:65" s="13" customFormat="1">
      <c r="B390" s="225"/>
      <c r="C390" s="226"/>
      <c r="D390" s="220" t="s">
        <v>137</v>
      </c>
      <c r="E390" s="227" t="s">
        <v>1</v>
      </c>
      <c r="F390" s="228" t="s">
        <v>628</v>
      </c>
      <c r="G390" s="226"/>
      <c r="H390" s="229">
        <v>1042.9369999999999</v>
      </c>
      <c r="I390" s="230"/>
      <c r="J390" s="226"/>
      <c r="K390" s="226"/>
      <c r="L390" s="231"/>
      <c r="M390" s="232"/>
      <c r="N390" s="233"/>
      <c r="O390" s="233"/>
      <c r="P390" s="233"/>
      <c r="Q390" s="233"/>
      <c r="R390" s="233"/>
      <c r="S390" s="233"/>
      <c r="T390" s="234"/>
      <c r="AT390" s="235" t="s">
        <v>137</v>
      </c>
      <c r="AU390" s="235" t="s">
        <v>85</v>
      </c>
      <c r="AV390" s="13" t="s">
        <v>87</v>
      </c>
      <c r="AW390" s="13" t="s">
        <v>34</v>
      </c>
      <c r="AX390" s="13" t="s">
        <v>85</v>
      </c>
      <c r="AY390" s="235" t="s">
        <v>123</v>
      </c>
    </row>
    <row r="391" spans="1:65" s="2" customFormat="1" ht="21.75" customHeight="1">
      <c r="A391" s="33"/>
      <c r="B391" s="34"/>
      <c r="C391" s="207" t="s">
        <v>629</v>
      </c>
      <c r="D391" s="207" t="s">
        <v>126</v>
      </c>
      <c r="E391" s="208" t="s">
        <v>630</v>
      </c>
      <c r="F391" s="209" t="s">
        <v>631</v>
      </c>
      <c r="G391" s="210" t="s">
        <v>158</v>
      </c>
      <c r="H391" s="211">
        <v>1.524</v>
      </c>
      <c r="I391" s="212"/>
      <c r="J391" s="213">
        <f>ROUND(I391*H391,2)</f>
        <v>0</v>
      </c>
      <c r="K391" s="209" t="s">
        <v>130</v>
      </c>
      <c r="L391" s="38"/>
      <c r="M391" s="214" t="s">
        <v>1</v>
      </c>
      <c r="N391" s="215" t="s">
        <v>42</v>
      </c>
      <c r="O391" s="70"/>
      <c r="P391" s="216">
        <f>O391*H391</f>
        <v>0</v>
      </c>
      <c r="Q391" s="216">
        <v>0</v>
      </c>
      <c r="R391" s="216">
        <f>Q391*H391</f>
        <v>0</v>
      </c>
      <c r="S391" s="216">
        <v>0</v>
      </c>
      <c r="T391" s="217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218" t="s">
        <v>589</v>
      </c>
      <c r="AT391" s="218" t="s">
        <v>126</v>
      </c>
      <c r="AU391" s="218" t="s">
        <v>85</v>
      </c>
      <c r="AY391" s="16" t="s">
        <v>123</v>
      </c>
      <c r="BE391" s="219">
        <f>IF(N391="základní",J391,0)</f>
        <v>0</v>
      </c>
      <c r="BF391" s="219">
        <f>IF(N391="snížená",J391,0)</f>
        <v>0</v>
      </c>
      <c r="BG391" s="219">
        <f>IF(N391="zákl. přenesená",J391,0)</f>
        <v>0</v>
      </c>
      <c r="BH391" s="219">
        <f>IF(N391="sníž. přenesená",J391,0)</f>
        <v>0</v>
      </c>
      <c r="BI391" s="219">
        <f>IF(N391="nulová",J391,0)</f>
        <v>0</v>
      </c>
      <c r="BJ391" s="16" t="s">
        <v>85</v>
      </c>
      <c r="BK391" s="219">
        <f>ROUND(I391*H391,2)</f>
        <v>0</v>
      </c>
      <c r="BL391" s="16" t="s">
        <v>589</v>
      </c>
      <c r="BM391" s="218" t="s">
        <v>632</v>
      </c>
    </row>
    <row r="392" spans="1:65" s="2" customFormat="1" ht="68.25">
      <c r="A392" s="33"/>
      <c r="B392" s="34"/>
      <c r="C392" s="35"/>
      <c r="D392" s="220" t="s">
        <v>133</v>
      </c>
      <c r="E392" s="35"/>
      <c r="F392" s="221" t="s">
        <v>633</v>
      </c>
      <c r="G392" s="35"/>
      <c r="H392" s="35"/>
      <c r="I392" s="121"/>
      <c r="J392" s="35"/>
      <c r="K392" s="35"/>
      <c r="L392" s="38"/>
      <c r="M392" s="222"/>
      <c r="N392" s="223"/>
      <c r="O392" s="70"/>
      <c r="P392" s="70"/>
      <c r="Q392" s="70"/>
      <c r="R392" s="70"/>
      <c r="S392" s="70"/>
      <c r="T392" s="71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T392" s="16" t="s">
        <v>133</v>
      </c>
      <c r="AU392" s="16" t="s">
        <v>85</v>
      </c>
    </row>
    <row r="393" spans="1:65" s="13" customFormat="1">
      <c r="B393" s="225"/>
      <c r="C393" s="226"/>
      <c r="D393" s="220" t="s">
        <v>137</v>
      </c>
      <c r="E393" s="227" t="s">
        <v>1</v>
      </c>
      <c r="F393" s="228" t="s">
        <v>634</v>
      </c>
      <c r="G393" s="226"/>
      <c r="H393" s="229">
        <v>1.524</v>
      </c>
      <c r="I393" s="230"/>
      <c r="J393" s="226"/>
      <c r="K393" s="226"/>
      <c r="L393" s="231"/>
      <c r="M393" s="232"/>
      <c r="N393" s="233"/>
      <c r="O393" s="233"/>
      <c r="P393" s="233"/>
      <c r="Q393" s="233"/>
      <c r="R393" s="233"/>
      <c r="S393" s="233"/>
      <c r="T393" s="234"/>
      <c r="AT393" s="235" t="s">
        <v>137</v>
      </c>
      <c r="AU393" s="235" t="s">
        <v>85</v>
      </c>
      <c r="AV393" s="13" t="s">
        <v>87</v>
      </c>
      <c r="AW393" s="13" t="s">
        <v>34</v>
      </c>
      <c r="AX393" s="13" t="s">
        <v>85</v>
      </c>
      <c r="AY393" s="235" t="s">
        <v>123</v>
      </c>
    </row>
    <row r="394" spans="1:65" s="2" customFormat="1" ht="21.75" customHeight="1">
      <c r="A394" s="33"/>
      <c r="B394" s="34"/>
      <c r="C394" s="207" t="s">
        <v>635</v>
      </c>
      <c r="D394" s="207" t="s">
        <v>126</v>
      </c>
      <c r="E394" s="208" t="s">
        <v>636</v>
      </c>
      <c r="F394" s="209" t="s">
        <v>637</v>
      </c>
      <c r="G394" s="210" t="s">
        <v>148</v>
      </c>
      <c r="H394" s="211">
        <v>8</v>
      </c>
      <c r="I394" s="212"/>
      <c r="J394" s="213">
        <f>ROUND(I394*H394,2)</f>
        <v>0</v>
      </c>
      <c r="K394" s="209" t="s">
        <v>130</v>
      </c>
      <c r="L394" s="38"/>
      <c r="M394" s="214" t="s">
        <v>1</v>
      </c>
      <c r="N394" s="215" t="s">
        <v>42</v>
      </c>
      <c r="O394" s="70"/>
      <c r="P394" s="216">
        <f>O394*H394</f>
        <v>0</v>
      </c>
      <c r="Q394" s="216">
        <v>0</v>
      </c>
      <c r="R394" s="216">
        <f>Q394*H394</f>
        <v>0</v>
      </c>
      <c r="S394" s="216">
        <v>0</v>
      </c>
      <c r="T394" s="217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218" t="s">
        <v>131</v>
      </c>
      <c r="AT394" s="218" t="s">
        <v>126</v>
      </c>
      <c r="AU394" s="218" t="s">
        <v>85</v>
      </c>
      <c r="AY394" s="16" t="s">
        <v>123</v>
      </c>
      <c r="BE394" s="219">
        <f>IF(N394="základní",J394,0)</f>
        <v>0</v>
      </c>
      <c r="BF394" s="219">
        <f>IF(N394="snížená",J394,0)</f>
        <v>0</v>
      </c>
      <c r="BG394" s="219">
        <f>IF(N394="zákl. přenesená",J394,0)</f>
        <v>0</v>
      </c>
      <c r="BH394" s="219">
        <f>IF(N394="sníž. přenesená",J394,0)</f>
        <v>0</v>
      </c>
      <c r="BI394" s="219">
        <f>IF(N394="nulová",J394,0)</f>
        <v>0</v>
      </c>
      <c r="BJ394" s="16" t="s">
        <v>85</v>
      </c>
      <c r="BK394" s="219">
        <f>ROUND(I394*H394,2)</f>
        <v>0</v>
      </c>
      <c r="BL394" s="16" t="s">
        <v>131</v>
      </c>
      <c r="BM394" s="218" t="s">
        <v>638</v>
      </c>
    </row>
    <row r="395" spans="1:65" s="2" customFormat="1" ht="29.25">
      <c r="A395" s="33"/>
      <c r="B395" s="34"/>
      <c r="C395" s="35"/>
      <c r="D395" s="220" t="s">
        <v>133</v>
      </c>
      <c r="E395" s="35"/>
      <c r="F395" s="221" t="s">
        <v>639</v>
      </c>
      <c r="G395" s="35"/>
      <c r="H395" s="35"/>
      <c r="I395" s="121"/>
      <c r="J395" s="35"/>
      <c r="K395" s="35"/>
      <c r="L395" s="38"/>
      <c r="M395" s="222"/>
      <c r="N395" s="223"/>
      <c r="O395" s="70"/>
      <c r="P395" s="70"/>
      <c r="Q395" s="70"/>
      <c r="R395" s="70"/>
      <c r="S395" s="70"/>
      <c r="T395" s="71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T395" s="16" t="s">
        <v>133</v>
      </c>
      <c r="AU395" s="16" t="s">
        <v>85</v>
      </c>
    </row>
    <row r="396" spans="1:65" s="13" customFormat="1">
      <c r="B396" s="225"/>
      <c r="C396" s="226"/>
      <c r="D396" s="220" t="s">
        <v>137</v>
      </c>
      <c r="E396" s="227" t="s">
        <v>1</v>
      </c>
      <c r="F396" s="228" t="s">
        <v>640</v>
      </c>
      <c r="G396" s="226"/>
      <c r="H396" s="229">
        <v>8</v>
      </c>
      <c r="I396" s="230"/>
      <c r="J396" s="226"/>
      <c r="K396" s="226"/>
      <c r="L396" s="231"/>
      <c r="M396" s="257"/>
      <c r="N396" s="258"/>
      <c r="O396" s="258"/>
      <c r="P396" s="258"/>
      <c r="Q396" s="258"/>
      <c r="R396" s="258"/>
      <c r="S396" s="258"/>
      <c r="T396" s="259"/>
      <c r="AT396" s="235" t="s">
        <v>137</v>
      </c>
      <c r="AU396" s="235" t="s">
        <v>85</v>
      </c>
      <c r="AV396" s="13" t="s">
        <v>87</v>
      </c>
      <c r="AW396" s="13" t="s">
        <v>34</v>
      </c>
      <c r="AX396" s="13" t="s">
        <v>85</v>
      </c>
      <c r="AY396" s="235" t="s">
        <v>123</v>
      </c>
    </row>
    <row r="397" spans="1:65" s="2" customFormat="1" ht="6.95" customHeight="1">
      <c r="A397" s="33"/>
      <c r="B397" s="53"/>
      <c r="C397" s="54"/>
      <c r="D397" s="54"/>
      <c r="E397" s="54"/>
      <c r="F397" s="54"/>
      <c r="G397" s="54"/>
      <c r="H397" s="54"/>
      <c r="I397" s="157"/>
      <c r="J397" s="54"/>
      <c r="K397" s="54"/>
      <c r="L397" s="38"/>
      <c r="M397" s="33"/>
      <c r="O397" s="33"/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</row>
  </sheetData>
  <sheetProtection algorithmName="SHA-512" hashValue="I7o5QARuJ+7u+BiKRLCN6CWUTMJCbUGnlB5mrZVjdTHcQdpgGTHOvR2ziK6f9K0CBmMwt6RrUskp9+TxEwiuew==" saltValue="elpN9C6edxU8JfD55WGn95L1sSDqqDZksuhhNdOuXrb3FD1/wkb+JzpMG/FiQkdF2EMxlM+U86edA1KCwvU65g==" spinCount="100000" sheet="1" objects="1" scenarios="1" formatColumns="0" formatRows="0" autoFilter="0"/>
  <autoFilter ref="C118:K39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0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4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6" t="s">
        <v>93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9"/>
      <c r="AT3" s="16" t="s">
        <v>87</v>
      </c>
    </row>
    <row r="4" spans="1:46" s="1" customFormat="1" ht="24.95" customHeight="1">
      <c r="B4" s="19"/>
      <c r="D4" s="118" t="s">
        <v>97</v>
      </c>
      <c r="I4" s="114"/>
      <c r="L4" s="19"/>
      <c r="M4" s="119" t="s">
        <v>10</v>
      </c>
      <c r="AT4" s="16" t="s">
        <v>4</v>
      </c>
    </row>
    <row r="5" spans="1:46" s="1" customFormat="1" ht="6.95" customHeight="1">
      <c r="B5" s="19"/>
      <c r="I5" s="114"/>
      <c r="L5" s="19"/>
    </row>
    <row r="6" spans="1:46" s="1" customFormat="1" ht="12" customHeight="1">
      <c r="B6" s="19"/>
      <c r="D6" s="120" t="s">
        <v>16</v>
      </c>
      <c r="I6" s="114"/>
      <c r="L6" s="19"/>
    </row>
    <row r="7" spans="1:46" s="1" customFormat="1" ht="16.5" customHeight="1">
      <c r="B7" s="19"/>
      <c r="E7" s="313" t="str">
        <f>'Rekapitulace stavby'!K6</f>
        <v>Oprava výhybek v žst. Bruntál</v>
      </c>
      <c r="F7" s="314"/>
      <c r="G7" s="314"/>
      <c r="H7" s="314"/>
      <c r="I7" s="114"/>
      <c r="L7" s="19"/>
    </row>
    <row r="8" spans="1:46" s="1" customFormat="1" ht="12" customHeight="1">
      <c r="B8" s="19"/>
      <c r="D8" s="120" t="s">
        <v>98</v>
      </c>
      <c r="I8" s="114"/>
      <c r="L8" s="19"/>
    </row>
    <row r="9" spans="1:46" s="2" customFormat="1" ht="16.5" customHeight="1">
      <c r="A9" s="33"/>
      <c r="B9" s="38"/>
      <c r="C9" s="33"/>
      <c r="D9" s="33"/>
      <c r="E9" s="313" t="s">
        <v>641</v>
      </c>
      <c r="F9" s="316"/>
      <c r="G9" s="316"/>
      <c r="H9" s="316"/>
      <c r="I9" s="121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20" t="s">
        <v>642</v>
      </c>
      <c r="E10" s="33"/>
      <c r="F10" s="33"/>
      <c r="G10" s="33"/>
      <c r="H10" s="33"/>
      <c r="I10" s="121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15" t="s">
        <v>643</v>
      </c>
      <c r="F11" s="316"/>
      <c r="G11" s="316"/>
      <c r="H11" s="316"/>
      <c r="I11" s="121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121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20" t="s">
        <v>18</v>
      </c>
      <c r="E13" s="33"/>
      <c r="F13" s="109" t="s">
        <v>94</v>
      </c>
      <c r="G13" s="33"/>
      <c r="H13" s="33"/>
      <c r="I13" s="122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20" t="s">
        <v>20</v>
      </c>
      <c r="E14" s="33"/>
      <c r="F14" s="109" t="s">
        <v>21</v>
      </c>
      <c r="G14" s="33"/>
      <c r="H14" s="33"/>
      <c r="I14" s="122" t="s">
        <v>22</v>
      </c>
      <c r="J14" s="123" t="str">
        <f>'Rekapitulace stavby'!AN8</f>
        <v>9. 4. 2020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21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20" t="s">
        <v>24</v>
      </c>
      <c r="E16" s="33"/>
      <c r="F16" s="33"/>
      <c r="G16" s="33"/>
      <c r="H16" s="33"/>
      <c r="I16" s="122" t="s">
        <v>25</v>
      </c>
      <c r="J16" s="109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22" t="s">
        <v>28</v>
      </c>
      <c r="J17" s="109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21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20" t="s">
        <v>30</v>
      </c>
      <c r="E19" s="33"/>
      <c r="F19" s="33"/>
      <c r="G19" s="33"/>
      <c r="H19" s="33"/>
      <c r="I19" s="122" t="s">
        <v>25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17" t="str">
        <f>'Rekapitulace stavby'!E14</f>
        <v>Vyplň údaj</v>
      </c>
      <c r="F20" s="318"/>
      <c r="G20" s="318"/>
      <c r="H20" s="318"/>
      <c r="I20" s="122" t="s">
        <v>28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21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20" t="s">
        <v>32</v>
      </c>
      <c r="E22" s="33"/>
      <c r="F22" s="33"/>
      <c r="G22" s="33"/>
      <c r="H22" s="33"/>
      <c r="I22" s="122" t="s">
        <v>25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22" t="s">
        <v>28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21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20" t="s">
        <v>35</v>
      </c>
      <c r="E25" s="33"/>
      <c r="F25" s="33"/>
      <c r="G25" s="33"/>
      <c r="H25" s="33"/>
      <c r="I25" s="122" t="s">
        <v>25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644</v>
      </c>
      <c r="F26" s="33"/>
      <c r="G26" s="33"/>
      <c r="H26" s="33"/>
      <c r="I26" s="122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21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20" t="s">
        <v>36</v>
      </c>
      <c r="E28" s="33"/>
      <c r="F28" s="33"/>
      <c r="G28" s="33"/>
      <c r="H28" s="33"/>
      <c r="I28" s="121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4"/>
      <c r="B29" s="125"/>
      <c r="C29" s="124"/>
      <c r="D29" s="124"/>
      <c r="E29" s="319" t="s">
        <v>1</v>
      </c>
      <c r="F29" s="319"/>
      <c r="G29" s="319"/>
      <c r="H29" s="319"/>
      <c r="I29" s="126"/>
      <c r="J29" s="124"/>
      <c r="K29" s="124"/>
      <c r="L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21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8"/>
      <c r="E31" s="128"/>
      <c r="F31" s="128"/>
      <c r="G31" s="128"/>
      <c r="H31" s="128"/>
      <c r="I31" s="129"/>
      <c r="J31" s="128"/>
      <c r="K31" s="12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30" t="s">
        <v>37</v>
      </c>
      <c r="E32" s="33"/>
      <c r="F32" s="33"/>
      <c r="G32" s="33"/>
      <c r="H32" s="33"/>
      <c r="I32" s="121"/>
      <c r="J32" s="131">
        <f>ROUND(J123,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8"/>
      <c r="E33" s="128"/>
      <c r="F33" s="128"/>
      <c r="G33" s="128"/>
      <c r="H33" s="128"/>
      <c r="I33" s="129"/>
      <c r="J33" s="128"/>
      <c r="K33" s="128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32" t="s">
        <v>39</v>
      </c>
      <c r="G34" s="33"/>
      <c r="H34" s="33"/>
      <c r="I34" s="133" t="s">
        <v>38</v>
      </c>
      <c r="J34" s="132" t="s">
        <v>40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34" t="s">
        <v>41</v>
      </c>
      <c r="E35" s="120" t="s">
        <v>42</v>
      </c>
      <c r="F35" s="135">
        <f>ROUND((SUM(BE123:BE259)),  2)</f>
        <v>0</v>
      </c>
      <c r="G35" s="33"/>
      <c r="H35" s="33"/>
      <c r="I35" s="136">
        <v>0.21</v>
      </c>
      <c r="J35" s="135">
        <f>ROUND(((SUM(BE123:BE259))*I35),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20" t="s">
        <v>43</v>
      </c>
      <c r="F36" s="135">
        <f>ROUND((SUM(BF123:BF259)),  2)</f>
        <v>0</v>
      </c>
      <c r="G36" s="33"/>
      <c r="H36" s="33"/>
      <c r="I36" s="136">
        <v>0.15</v>
      </c>
      <c r="J36" s="135">
        <f>ROUND(((SUM(BF123:BF259))*I36),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0" t="s">
        <v>44</v>
      </c>
      <c r="F37" s="135">
        <f>ROUND((SUM(BG123:BG259)),  2)</f>
        <v>0</v>
      </c>
      <c r="G37" s="33"/>
      <c r="H37" s="33"/>
      <c r="I37" s="136">
        <v>0.21</v>
      </c>
      <c r="J37" s="135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20" t="s">
        <v>45</v>
      </c>
      <c r="F38" s="135">
        <f>ROUND((SUM(BH123:BH259)),  2)</f>
        <v>0</v>
      </c>
      <c r="G38" s="33"/>
      <c r="H38" s="33"/>
      <c r="I38" s="136">
        <v>0.15</v>
      </c>
      <c r="J38" s="135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20" t="s">
        <v>46</v>
      </c>
      <c r="F39" s="135">
        <f>ROUND((SUM(BI123:BI259)),  2)</f>
        <v>0</v>
      </c>
      <c r="G39" s="33"/>
      <c r="H39" s="33"/>
      <c r="I39" s="136">
        <v>0</v>
      </c>
      <c r="J39" s="135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21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7"/>
      <c r="D41" s="138" t="s">
        <v>47</v>
      </c>
      <c r="E41" s="139"/>
      <c r="F41" s="139"/>
      <c r="G41" s="140" t="s">
        <v>48</v>
      </c>
      <c r="H41" s="141" t="s">
        <v>49</v>
      </c>
      <c r="I41" s="142"/>
      <c r="J41" s="143">
        <f>SUM(J32:J39)</f>
        <v>0</v>
      </c>
      <c r="K41" s="144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121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I43" s="114"/>
      <c r="L43" s="19"/>
    </row>
    <row r="44" spans="1:31" s="1" customFormat="1" ht="14.45" customHeight="1">
      <c r="B44" s="19"/>
      <c r="I44" s="114"/>
      <c r="L44" s="19"/>
    </row>
    <row r="45" spans="1:31" s="1" customFormat="1" ht="14.45" customHeight="1">
      <c r="B45" s="19"/>
      <c r="I45" s="114"/>
      <c r="L45" s="19"/>
    </row>
    <row r="46" spans="1:31" s="1" customFormat="1" ht="14.45" customHeight="1">
      <c r="B46" s="19"/>
      <c r="I46" s="114"/>
      <c r="L46" s="19"/>
    </row>
    <row r="47" spans="1:31" s="1" customFormat="1" ht="14.45" customHeight="1">
      <c r="B47" s="19"/>
      <c r="I47" s="114"/>
      <c r="L47" s="19"/>
    </row>
    <row r="48" spans="1:31" s="1" customFormat="1" ht="14.45" customHeight="1">
      <c r="B48" s="19"/>
      <c r="I48" s="114"/>
      <c r="L48" s="19"/>
    </row>
    <row r="49" spans="1:31" s="1" customFormat="1" ht="14.45" customHeight="1">
      <c r="B49" s="19"/>
      <c r="I49" s="114"/>
      <c r="L49" s="19"/>
    </row>
    <row r="50" spans="1:31" s="2" customFormat="1" ht="14.45" customHeight="1">
      <c r="B50" s="50"/>
      <c r="D50" s="145" t="s">
        <v>50</v>
      </c>
      <c r="E50" s="146"/>
      <c r="F50" s="146"/>
      <c r="G50" s="145" t="s">
        <v>51</v>
      </c>
      <c r="H50" s="146"/>
      <c r="I50" s="147"/>
      <c r="J50" s="146"/>
      <c r="K50" s="146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8" t="s">
        <v>52</v>
      </c>
      <c r="E61" s="149"/>
      <c r="F61" s="150" t="s">
        <v>53</v>
      </c>
      <c r="G61" s="148" t="s">
        <v>52</v>
      </c>
      <c r="H61" s="149"/>
      <c r="I61" s="151"/>
      <c r="J61" s="152" t="s">
        <v>53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45" t="s">
        <v>54</v>
      </c>
      <c r="E65" s="153"/>
      <c r="F65" s="153"/>
      <c r="G65" s="145" t="s">
        <v>55</v>
      </c>
      <c r="H65" s="153"/>
      <c r="I65" s="154"/>
      <c r="J65" s="153"/>
      <c r="K65" s="15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8" t="s">
        <v>52</v>
      </c>
      <c r="E76" s="149"/>
      <c r="F76" s="150" t="s">
        <v>53</v>
      </c>
      <c r="G76" s="148" t="s">
        <v>52</v>
      </c>
      <c r="H76" s="149"/>
      <c r="I76" s="151"/>
      <c r="J76" s="152" t="s">
        <v>53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5"/>
      <c r="C77" s="156"/>
      <c r="D77" s="156"/>
      <c r="E77" s="156"/>
      <c r="F77" s="156"/>
      <c r="G77" s="156"/>
      <c r="H77" s="156"/>
      <c r="I77" s="157"/>
      <c r="J77" s="156"/>
      <c r="K77" s="1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58"/>
      <c r="C81" s="159"/>
      <c r="D81" s="159"/>
      <c r="E81" s="159"/>
      <c r="F81" s="159"/>
      <c r="G81" s="159"/>
      <c r="H81" s="159"/>
      <c r="I81" s="160"/>
      <c r="J81" s="159"/>
      <c r="K81" s="159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100</v>
      </c>
      <c r="D82" s="35"/>
      <c r="E82" s="35"/>
      <c r="F82" s="35"/>
      <c r="G82" s="35"/>
      <c r="H82" s="35"/>
      <c r="I82" s="121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21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21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1" t="str">
        <f>E7</f>
        <v>Oprava výhybek v žst. Bruntál</v>
      </c>
      <c r="F85" s="312"/>
      <c r="G85" s="312"/>
      <c r="H85" s="312"/>
      <c r="I85" s="121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98</v>
      </c>
      <c r="D86" s="21"/>
      <c r="E86" s="21"/>
      <c r="F86" s="21"/>
      <c r="G86" s="21"/>
      <c r="H86" s="21"/>
      <c r="I86" s="114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1" t="s">
        <v>641</v>
      </c>
      <c r="F87" s="310"/>
      <c r="G87" s="310"/>
      <c r="H87" s="310"/>
      <c r="I87" s="121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642</v>
      </c>
      <c r="D88" s="35"/>
      <c r="E88" s="35"/>
      <c r="F88" s="35"/>
      <c r="G88" s="35"/>
      <c r="H88" s="35"/>
      <c r="I88" s="121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99" t="str">
        <f>E11</f>
        <v>01 - Technologická část</v>
      </c>
      <c r="F89" s="310"/>
      <c r="G89" s="310"/>
      <c r="H89" s="310"/>
      <c r="I89" s="121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21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PS Bruntál</v>
      </c>
      <c r="G91" s="35"/>
      <c r="H91" s="35"/>
      <c r="I91" s="122" t="s">
        <v>22</v>
      </c>
      <c r="J91" s="65" t="str">
        <f>IF(J14="","",J14)</f>
        <v>9. 4. 2020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121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organizace, OŘ Ostrava</v>
      </c>
      <c r="G93" s="35"/>
      <c r="H93" s="35"/>
      <c r="I93" s="122" t="s">
        <v>32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25.7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122" t="s">
        <v>35</v>
      </c>
      <c r="J94" s="31" t="str">
        <f>E26</f>
        <v>Ing. Hodulová Michaela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21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61" t="s">
        <v>101</v>
      </c>
      <c r="D96" s="162"/>
      <c r="E96" s="162"/>
      <c r="F96" s="162"/>
      <c r="G96" s="162"/>
      <c r="H96" s="162"/>
      <c r="I96" s="163"/>
      <c r="J96" s="164" t="s">
        <v>102</v>
      </c>
      <c r="K96" s="162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121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65" t="s">
        <v>103</v>
      </c>
      <c r="D98" s="35"/>
      <c r="E98" s="35"/>
      <c r="F98" s="35"/>
      <c r="G98" s="35"/>
      <c r="H98" s="35"/>
      <c r="I98" s="121"/>
      <c r="J98" s="83">
        <f>J123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104</v>
      </c>
    </row>
    <row r="99" spans="1:47" s="9" customFormat="1" ht="24.95" customHeight="1">
      <c r="B99" s="166"/>
      <c r="C99" s="167"/>
      <c r="D99" s="168" t="s">
        <v>107</v>
      </c>
      <c r="E99" s="169"/>
      <c r="F99" s="169"/>
      <c r="G99" s="169"/>
      <c r="H99" s="169"/>
      <c r="I99" s="170"/>
      <c r="J99" s="171">
        <f>J124</f>
        <v>0</v>
      </c>
      <c r="K99" s="167"/>
      <c r="L99" s="172"/>
    </row>
    <row r="100" spans="1:47" s="9" customFormat="1" ht="24.95" customHeight="1">
      <c r="B100" s="166"/>
      <c r="C100" s="167"/>
      <c r="D100" s="168" t="s">
        <v>645</v>
      </c>
      <c r="E100" s="169"/>
      <c r="F100" s="169"/>
      <c r="G100" s="169"/>
      <c r="H100" s="169"/>
      <c r="I100" s="170"/>
      <c r="J100" s="171">
        <f>J151</f>
        <v>0</v>
      </c>
      <c r="K100" s="167"/>
      <c r="L100" s="172"/>
    </row>
    <row r="101" spans="1:47" s="9" customFormat="1" ht="24.95" customHeight="1">
      <c r="B101" s="166"/>
      <c r="C101" s="167"/>
      <c r="D101" s="168" t="s">
        <v>646</v>
      </c>
      <c r="E101" s="169"/>
      <c r="F101" s="169"/>
      <c r="G101" s="169"/>
      <c r="H101" s="169"/>
      <c r="I101" s="170"/>
      <c r="J101" s="171">
        <f>J213</f>
        <v>0</v>
      </c>
      <c r="K101" s="167"/>
      <c r="L101" s="172"/>
    </row>
    <row r="102" spans="1:47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121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157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47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160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4.95" customHeight="1">
      <c r="A108" s="33"/>
      <c r="B108" s="34"/>
      <c r="C108" s="22" t="s">
        <v>108</v>
      </c>
      <c r="D108" s="35"/>
      <c r="E108" s="35"/>
      <c r="F108" s="35"/>
      <c r="G108" s="35"/>
      <c r="H108" s="35"/>
      <c r="I108" s="121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121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121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6.5" customHeight="1">
      <c r="A111" s="33"/>
      <c r="B111" s="34"/>
      <c r="C111" s="35"/>
      <c r="D111" s="35"/>
      <c r="E111" s="311" t="str">
        <f>E7</f>
        <v>Oprava výhybek v žst. Bruntál</v>
      </c>
      <c r="F111" s="312"/>
      <c r="G111" s="312"/>
      <c r="H111" s="312"/>
      <c r="I111" s="121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>
      <c r="B112" s="20"/>
      <c r="C112" s="28" t="s">
        <v>98</v>
      </c>
      <c r="D112" s="21"/>
      <c r="E112" s="21"/>
      <c r="F112" s="21"/>
      <c r="G112" s="21"/>
      <c r="H112" s="21"/>
      <c r="I112" s="114"/>
      <c r="J112" s="21"/>
      <c r="K112" s="21"/>
      <c r="L112" s="19"/>
    </row>
    <row r="113" spans="1:65" s="2" customFormat="1" ht="16.5" customHeight="1">
      <c r="A113" s="33"/>
      <c r="B113" s="34"/>
      <c r="C113" s="35"/>
      <c r="D113" s="35"/>
      <c r="E113" s="311" t="s">
        <v>641</v>
      </c>
      <c r="F113" s="310"/>
      <c r="G113" s="310"/>
      <c r="H113" s="310"/>
      <c r="I113" s="121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642</v>
      </c>
      <c r="D114" s="35"/>
      <c r="E114" s="35"/>
      <c r="F114" s="35"/>
      <c r="G114" s="35"/>
      <c r="H114" s="35"/>
      <c r="I114" s="121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99" t="str">
        <f>E11</f>
        <v>01 - Technologická část</v>
      </c>
      <c r="F115" s="310"/>
      <c r="G115" s="310"/>
      <c r="H115" s="310"/>
      <c r="I115" s="121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121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F14</f>
        <v>PS Bruntál</v>
      </c>
      <c r="G117" s="35"/>
      <c r="H117" s="35"/>
      <c r="I117" s="122" t="s">
        <v>22</v>
      </c>
      <c r="J117" s="65" t="str">
        <f>IF(J14="","",J14)</f>
        <v>9. 4. 2020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121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24</v>
      </c>
      <c r="D119" s="35"/>
      <c r="E119" s="35"/>
      <c r="F119" s="26" t="str">
        <f>E17</f>
        <v>Správa železnic, státní organizace, OŘ Ostrava</v>
      </c>
      <c r="G119" s="35"/>
      <c r="H119" s="35"/>
      <c r="I119" s="122" t="s">
        <v>32</v>
      </c>
      <c r="J119" s="31" t="str">
        <f>E23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25.7" customHeight="1">
      <c r="A120" s="33"/>
      <c r="B120" s="34"/>
      <c r="C120" s="28" t="s">
        <v>30</v>
      </c>
      <c r="D120" s="35"/>
      <c r="E120" s="35"/>
      <c r="F120" s="26" t="str">
        <f>IF(E20="","",E20)</f>
        <v>Vyplň údaj</v>
      </c>
      <c r="G120" s="35"/>
      <c r="H120" s="35"/>
      <c r="I120" s="122" t="s">
        <v>35</v>
      </c>
      <c r="J120" s="31" t="str">
        <f>E26</f>
        <v>Ing. Hodulová Michaela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121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79"/>
      <c r="B122" s="180"/>
      <c r="C122" s="181" t="s">
        <v>109</v>
      </c>
      <c r="D122" s="182" t="s">
        <v>62</v>
      </c>
      <c r="E122" s="182" t="s">
        <v>58</v>
      </c>
      <c r="F122" s="182" t="s">
        <v>59</v>
      </c>
      <c r="G122" s="182" t="s">
        <v>110</v>
      </c>
      <c r="H122" s="182" t="s">
        <v>111</v>
      </c>
      <c r="I122" s="183" t="s">
        <v>112</v>
      </c>
      <c r="J122" s="182" t="s">
        <v>102</v>
      </c>
      <c r="K122" s="184" t="s">
        <v>113</v>
      </c>
      <c r="L122" s="185"/>
      <c r="M122" s="74" t="s">
        <v>1</v>
      </c>
      <c r="N122" s="75" t="s">
        <v>41</v>
      </c>
      <c r="O122" s="75" t="s">
        <v>114</v>
      </c>
      <c r="P122" s="75" t="s">
        <v>115</v>
      </c>
      <c r="Q122" s="75" t="s">
        <v>116</v>
      </c>
      <c r="R122" s="75" t="s">
        <v>117</v>
      </c>
      <c r="S122" s="75" t="s">
        <v>118</v>
      </c>
      <c r="T122" s="76" t="s">
        <v>119</v>
      </c>
      <c r="U122" s="179"/>
      <c r="V122" s="179"/>
      <c r="W122" s="179"/>
      <c r="X122" s="179"/>
      <c r="Y122" s="179"/>
      <c r="Z122" s="179"/>
      <c r="AA122" s="179"/>
      <c r="AB122" s="179"/>
      <c r="AC122" s="179"/>
      <c r="AD122" s="179"/>
      <c r="AE122" s="179"/>
    </row>
    <row r="123" spans="1:65" s="2" customFormat="1" ht="22.9" customHeight="1">
      <c r="A123" s="33"/>
      <c r="B123" s="34"/>
      <c r="C123" s="81" t="s">
        <v>120</v>
      </c>
      <c r="D123" s="35"/>
      <c r="E123" s="35"/>
      <c r="F123" s="35"/>
      <c r="G123" s="35"/>
      <c r="H123" s="35"/>
      <c r="I123" s="121"/>
      <c r="J123" s="186">
        <f>BK123</f>
        <v>0</v>
      </c>
      <c r="K123" s="35"/>
      <c r="L123" s="38"/>
      <c r="M123" s="77"/>
      <c r="N123" s="187"/>
      <c r="O123" s="78"/>
      <c r="P123" s="188">
        <f>P124+P151+P213</f>
        <v>0</v>
      </c>
      <c r="Q123" s="78"/>
      <c r="R123" s="188">
        <f>R124+R151+R213</f>
        <v>0</v>
      </c>
      <c r="S123" s="78"/>
      <c r="T123" s="189">
        <f>T124+T151+T213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76</v>
      </c>
      <c r="AU123" s="16" t="s">
        <v>104</v>
      </c>
      <c r="BK123" s="190">
        <f>BK124+BK151+BK213</f>
        <v>0</v>
      </c>
    </row>
    <row r="124" spans="1:65" s="12" customFormat="1" ht="25.9" customHeight="1">
      <c r="B124" s="191"/>
      <c r="C124" s="192"/>
      <c r="D124" s="193" t="s">
        <v>76</v>
      </c>
      <c r="E124" s="194" t="s">
        <v>584</v>
      </c>
      <c r="F124" s="194" t="s">
        <v>585</v>
      </c>
      <c r="G124" s="192"/>
      <c r="H124" s="192"/>
      <c r="I124" s="195"/>
      <c r="J124" s="196">
        <f>BK124</f>
        <v>0</v>
      </c>
      <c r="K124" s="192"/>
      <c r="L124" s="197"/>
      <c r="M124" s="198"/>
      <c r="N124" s="199"/>
      <c r="O124" s="199"/>
      <c r="P124" s="200">
        <f>SUM(P125:P150)</f>
        <v>0</v>
      </c>
      <c r="Q124" s="199"/>
      <c r="R124" s="200">
        <f>SUM(R125:R150)</f>
        <v>0</v>
      </c>
      <c r="S124" s="199"/>
      <c r="T124" s="201">
        <f>SUM(T125:T150)</f>
        <v>0</v>
      </c>
      <c r="AR124" s="202" t="s">
        <v>131</v>
      </c>
      <c r="AT124" s="203" t="s">
        <v>76</v>
      </c>
      <c r="AU124" s="203" t="s">
        <v>77</v>
      </c>
      <c r="AY124" s="202" t="s">
        <v>123</v>
      </c>
      <c r="BK124" s="204">
        <f>SUM(BK125:BK150)</f>
        <v>0</v>
      </c>
    </row>
    <row r="125" spans="1:65" s="2" customFormat="1" ht="21.75" customHeight="1">
      <c r="A125" s="33"/>
      <c r="B125" s="34"/>
      <c r="C125" s="207" t="s">
        <v>85</v>
      </c>
      <c r="D125" s="207" t="s">
        <v>126</v>
      </c>
      <c r="E125" s="208" t="s">
        <v>647</v>
      </c>
      <c r="F125" s="209" t="s">
        <v>648</v>
      </c>
      <c r="G125" s="210" t="s">
        <v>148</v>
      </c>
      <c r="H125" s="211">
        <v>3</v>
      </c>
      <c r="I125" s="212"/>
      <c r="J125" s="213">
        <f>ROUND(I125*H125,2)</f>
        <v>0</v>
      </c>
      <c r="K125" s="209" t="s">
        <v>130</v>
      </c>
      <c r="L125" s="38"/>
      <c r="M125" s="214" t="s">
        <v>1</v>
      </c>
      <c r="N125" s="215" t="s">
        <v>42</v>
      </c>
      <c r="O125" s="70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8" t="s">
        <v>85</v>
      </c>
      <c r="AT125" s="218" t="s">
        <v>126</v>
      </c>
      <c r="AU125" s="218" t="s">
        <v>85</v>
      </c>
      <c r="AY125" s="16" t="s">
        <v>123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6" t="s">
        <v>85</v>
      </c>
      <c r="BK125" s="219">
        <f>ROUND(I125*H125,2)</f>
        <v>0</v>
      </c>
      <c r="BL125" s="16" t="s">
        <v>85</v>
      </c>
      <c r="BM125" s="218" t="s">
        <v>649</v>
      </c>
    </row>
    <row r="126" spans="1:65" s="2" customFormat="1">
      <c r="A126" s="33"/>
      <c r="B126" s="34"/>
      <c r="C126" s="35"/>
      <c r="D126" s="220" t="s">
        <v>133</v>
      </c>
      <c r="E126" s="35"/>
      <c r="F126" s="221" t="s">
        <v>648</v>
      </c>
      <c r="G126" s="35"/>
      <c r="H126" s="35"/>
      <c r="I126" s="121"/>
      <c r="J126" s="35"/>
      <c r="K126" s="35"/>
      <c r="L126" s="38"/>
      <c r="M126" s="222"/>
      <c r="N126" s="223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133</v>
      </c>
      <c r="AU126" s="16" t="s">
        <v>85</v>
      </c>
    </row>
    <row r="127" spans="1:65" s="2" customFormat="1" ht="19.5">
      <c r="A127" s="33"/>
      <c r="B127" s="34"/>
      <c r="C127" s="35"/>
      <c r="D127" s="220" t="s">
        <v>135</v>
      </c>
      <c r="E127" s="35"/>
      <c r="F127" s="224" t="s">
        <v>650</v>
      </c>
      <c r="G127" s="35"/>
      <c r="H127" s="35"/>
      <c r="I127" s="121"/>
      <c r="J127" s="35"/>
      <c r="K127" s="35"/>
      <c r="L127" s="38"/>
      <c r="M127" s="222"/>
      <c r="N127" s="223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135</v>
      </c>
      <c r="AU127" s="16" t="s">
        <v>85</v>
      </c>
    </row>
    <row r="128" spans="1:65" s="2" customFormat="1" ht="21.75" customHeight="1">
      <c r="A128" s="33"/>
      <c r="B128" s="34"/>
      <c r="C128" s="207" t="s">
        <v>87</v>
      </c>
      <c r="D128" s="207" t="s">
        <v>126</v>
      </c>
      <c r="E128" s="208" t="s">
        <v>651</v>
      </c>
      <c r="F128" s="209" t="s">
        <v>652</v>
      </c>
      <c r="G128" s="210" t="s">
        <v>148</v>
      </c>
      <c r="H128" s="211">
        <v>3</v>
      </c>
      <c r="I128" s="212"/>
      <c r="J128" s="213">
        <f>ROUND(I128*H128,2)</f>
        <v>0</v>
      </c>
      <c r="K128" s="209" t="s">
        <v>130</v>
      </c>
      <c r="L128" s="38"/>
      <c r="M128" s="214" t="s">
        <v>1</v>
      </c>
      <c r="N128" s="215" t="s">
        <v>42</v>
      </c>
      <c r="O128" s="70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8" t="s">
        <v>85</v>
      </c>
      <c r="AT128" s="218" t="s">
        <v>126</v>
      </c>
      <c r="AU128" s="218" t="s">
        <v>85</v>
      </c>
      <c r="AY128" s="16" t="s">
        <v>123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6" t="s">
        <v>85</v>
      </c>
      <c r="BK128" s="219">
        <f>ROUND(I128*H128,2)</f>
        <v>0</v>
      </c>
      <c r="BL128" s="16" t="s">
        <v>85</v>
      </c>
      <c r="BM128" s="218" t="s">
        <v>653</v>
      </c>
    </row>
    <row r="129" spans="1:65" s="2" customFormat="1" ht="19.5">
      <c r="A129" s="33"/>
      <c r="B129" s="34"/>
      <c r="C129" s="35"/>
      <c r="D129" s="220" t="s">
        <v>133</v>
      </c>
      <c r="E129" s="35"/>
      <c r="F129" s="221" t="s">
        <v>654</v>
      </c>
      <c r="G129" s="35"/>
      <c r="H129" s="35"/>
      <c r="I129" s="121"/>
      <c r="J129" s="35"/>
      <c r="K129" s="35"/>
      <c r="L129" s="38"/>
      <c r="M129" s="222"/>
      <c r="N129" s="223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133</v>
      </c>
      <c r="AU129" s="16" t="s">
        <v>85</v>
      </c>
    </row>
    <row r="130" spans="1:65" s="2" customFormat="1" ht="19.5">
      <c r="A130" s="33"/>
      <c r="B130" s="34"/>
      <c r="C130" s="35"/>
      <c r="D130" s="220" t="s">
        <v>135</v>
      </c>
      <c r="E130" s="35"/>
      <c r="F130" s="224" t="s">
        <v>650</v>
      </c>
      <c r="G130" s="35"/>
      <c r="H130" s="35"/>
      <c r="I130" s="121"/>
      <c r="J130" s="35"/>
      <c r="K130" s="35"/>
      <c r="L130" s="38"/>
      <c r="M130" s="222"/>
      <c r="N130" s="223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135</v>
      </c>
      <c r="AU130" s="16" t="s">
        <v>85</v>
      </c>
    </row>
    <row r="131" spans="1:65" s="2" customFormat="1" ht="21.75" customHeight="1">
      <c r="A131" s="33"/>
      <c r="B131" s="34"/>
      <c r="C131" s="207" t="s">
        <v>145</v>
      </c>
      <c r="D131" s="207" t="s">
        <v>126</v>
      </c>
      <c r="E131" s="208" t="s">
        <v>655</v>
      </c>
      <c r="F131" s="209" t="s">
        <v>656</v>
      </c>
      <c r="G131" s="210" t="s">
        <v>148</v>
      </c>
      <c r="H131" s="211">
        <v>3</v>
      </c>
      <c r="I131" s="212"/>
      <c r="J131" s="213">
        <f>ROUND(I131*H131,2)</f>
        <v>0</v>
      </c>
      <c r="K131" s="209" t="s">
        <v>130</v>
      </c>
      <c r="L131" s="38"/>
      <c r="M131" s="214" t="s">
        <v>1</v>
      </c>
      <c r="N131" s="215" t="s">
        <v>42</v>
      </c>
      <c r="O131" s="70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8" t="s">
        <v>85</v>
      </c>
      <c r="AT131" s="218" t="s">
        <v>126</v>
      </c>
      <c r="AU131" s="218" t="s">
        <v>85</v>
      </c>
      <c r="AY131" s="16" t="s">
        <v>123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6" t="s">
        <v>85</v>
      </c>
      <c r="BK131" s="219">
        <f>ROUND(I131*H131,2)</f>
        <v>0</v>
      </c>
      <c r="BL131" s="16" t="s">
        <v>85</v>
      </c>
      <c r="BM131" s="218" t="s">
        <v>657</v>
      </c>
    </row>
    <row r="132" spans="1:65" s="2" customFormat="1">
      <c r="A132" s="33"/>
      <c r="B132" s="34"/>
      <c r="C132" s="35"/>
      <c r="D132" s="220" t="s">
        <v>133</v>
      </c>
      <c r="E132" s="35"/>
      <c r="F132" s="221" t="s">
        <v>656</v>
      </c>
      <c r="G132" s="35"/>
      <c r="H132" s="35"/>
      <c r="I132" s="121"/>
      <c r="J132" s="35"/>
      <c r="K132" s="35"/>
      <c r="L132" s="38"/>
      <c r="M132" s="222"/>
      <c r="N132" s="223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133</v>
      </c>
      <c r="AU132" s="16" t="s">
        <v>85</v>
      </c>
    </row>
    <row r="133" spans="1:65" s="2" customFormat="1" ht="21.75" customHeight="1">
      <c r="A133" s="33"/>
      <c r="B133" s="34"/>
      <c r="C133" s="207" t="s">
        <v>131</v>
      </c>
      <c r="D133" s="207" t="s">
        <v>126</v>
      </c>
      <c r="E133" s="208" t="s">
        <v>658</v>
      </c>
      <c r="F133" s="209" t="s">
        <v>659</v>
      </c>
      <c r="G133" s="210" t="s">
        <v>148</v>
      </c>
      <c r="H133" s="211">
        <v>3</v>
      </c>
      <c r="I133" s="212"/>
      <c r="J133" s="213">
        <f>ROUND(I133*H133,2)</f>
        <v>0</v>
      </c>
      <c r="K133" s="209" t="s">
        <v>130</v>
      </c>
      <c r="L133" s="38"/>
      <c r="M133" s="214" t="s">
        <v>1</v>
      </c>
      <c r="N133" s="215" t="s">
        <v>42</v>
      </c>
      <c r="O133" s="70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8" t="s">
        <v>85</v>
      </c>
      <c r="AT133" s="218" t="s">
        <v>126</v>
      </c>
      <c r="AU133" s="218" t="s">
        <v>85</v>
      </c>
      <c r="AY133" s="16" t="s">
        <v>123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6" t="s">
        <v>85</v>
      </c>
      <c r="BK133" s="219">
        <f>ROUND(I133*H133,2)</f>
        <v>0</v>
      </c>
      <c r="BL133" s="16" t="s">
        <v>85</v>
      </c>
      <c r="BM133" s="218" t="s">
        <v>660</v>
      </c>
    </row>
    <row r="134" spans="1:65" s="2" customFormat="1" ht="19.5">
      <c r="A134" s="33"/>
      <c r="B134" s="34"/>
      <c r="C134" s="35"/>
      <c r="D134" s="220" t="s">
        <v>133</v>
      </c>
      <c r="E134" s="35"/>
      <c r="F134" s="221" t="s">
        <v>661</v>
      </c>
      <c r="G134" s="35"/>
      <c r="H134" s="35"/>
      <c r="I134" s="121"/>
      <c r="J134" s="35"/>
      <c r="K134" s="35"/>
      <c r="L134" s="38"/>
      <c r="M134" s="222"/>
      <c r="N134" s="223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133</v>
      </c>
      <c r="AU134" s="16" t="s">
        <v>85</v>
      </c>
    </row>
    <row r="135" spans="1:65" s="2" customFormat="1" ht="21.75" customHeight="1">
      <c r="A135" s="33"/>
      <c r="B135" s="34"/>
      <c r="C135" s="247" t="s">
        <v>124</v>
      </c>
      <c r="D135" s="247" t="s">
        <v>459</v>
      </c>
      <c r="E135" s="248" t="s">
        <v>662</v>
      </c>
      <c r="F135" s="249" t="s">
        <v>663</v>
      </c>
      <c r="G135" s="250" t="s">
        <v>148</v>
      </c>
      <c r="H135" s="251">
        <v>3</v>
      </c>
      <c r="I135" s="252"/>
      <c r="J135" s="253">
        <f>ROUND(I135*H135,2)</f>
        <v>0</v>
      </c>
      <c r="K135" s="249" t="s">
        <v>130</v>
      </c>
      <c r="L135" s="254"/>
      <c r="M135" s="255" t="s">
        <v>1</v>
      </c>
      <c r="N135" s="256" t="s">
        <v>42</v>
      </c>
      <c r="O135" s="70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8" t="s">
        <v>664</v>
      </c>
      <c r="AT135" s="218" t="s">
        <v>459</v>
      </c>
      <c r="AU135" s="218" t="s">
        <v>85</v>
      </c>
      <c r="AY135" s="16" t="s">
        <v>123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6" t="s">
        <v>85</v>
      </c>
      <c r="BK135" s="219">
        <f>ROUND(I135*H135,2)</f>
        <v>0</v>
      </c>
      <c r="BL135" s="16" t="s">
        <v>664</v>
      </c>
      <c r="BM135" s="218" t="s">
        <v>665</v>
      </c>
    </row>
    <row r="136" spans="1:65" s="2" customFormat="1">
      <c r="A136" s="33"/>
      <c r="B136" s="34"/>
      <c r="C136" s="35"/>
      <c r="D136" s="220" t="s">
        <v>133</v>
      </c>
      <c r="E136" s="35"/>
      <c r="F136" s="221" t="s">
        <v>663</v>
      </c>
      <c r="G136" s="35"/>
      <c r="H136" s="35"/>
      <c r="I136" s="121"/>
      <c r="J136" s="35"/>
      <c r="K136" s="35"/>
      <c r="L136" s="38"/>
      <c r="M136" s="222"/>
      <c r="N136" s="223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133</v>
      </c>
      <c r="AU136" s="16" t="s">
        <v>85</v>
      </c>
    </row>
    <row r="137" spans="1:65" s="2" customFormat="1" ht="21.75" customHeight="1">
      <c r="A137" s="33"/>
      <c r="B137" s="34"/>
      <c r="C137" s="207" t="s">
        <v>164</v>
      </c>
      <c r="D137" s="207" t="s">
        <v>126</v>
      </c>
      <c r="E137" s="208" t="s">
        <v>666</v>
      </c>
      <c r="F137" s="209" t="s">
        <v>667</v>
      </c>
      <c r="G137" s="210" t="s">
        <v>148</v>
      </c>
      <c r="H137" s="211">
        <v>3</v>
      </c>
      <c r="I137" s="212"/>
      <c r="J137" s="213">
        <f>ROUND(I137*H137,2)</f>
        <v>0</v>
      </c>
      <c r="K137" s="209" t="s">
        <v>130</v>
      </c>
      <c r="L137" s="38"/>
      <c r="M137" s="214" t="s">
        <v>1</v>
      </c>
      <c r="N137" s="215" t="s">
        <v>42</v>
      </c>
      <c r="O137" s="70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8" t="s">
        <v>85</v>
      </c>
      <c r="AT137" s="218" t="s">
        <v>126</v>
      </c>
      <c r="AU137" s="218" t="s">
        <v>85</v>
      </c>
      <c r="AY137" s="16" t="s">
        <v>123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6" t="s">
        <v>85</v>
      </c>
      <c r="BK137" s="219">
        <f>ROUND(I137*H137,2)</f>
        <v>0</v>
      </c>
      <c r="BL137" s="16" t="s">
        <v>85</v>
      </c>
      <c r="BM137" s="218" t="s">
        <v>668</v>
      </c>
    </row>
    <row r="138" spans="1:65" s="2" customFormat="1">
      <c r="A138" s="33"/>
      <c r="B138" s="34"/>
      <c r="C138" s="35"/>
      <c r="D138" s="220" t="s">
        <v>133</v>
      </c>
      <c r="E138" s="35"/>
      <c r="F138" s="221" t="s">
        <v>667</v>
      </c>
      <c r="G138" s="35"/>
      <c r="H138" s="35"/>
      <c r="I138" s="121"/>
      <c r="J138" s="35"/>
      <c r="K138" s="35"/>
      <c r="L138" s="38"/>
      <c r="M138" s="222"/>
      <c r="N138" s="223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133</v>
      </c>
      <c r="AU138" s="16" t="s">
        <v>85</v>
      </c>
    </row>
    <row r="139" spans="1:65" s="2" customFormat="1" ht="21.75" customHeight="1">
      <c r="A139" s="33"/>
      <c r="B139" s="34"/>
      <c r="C139" s="247" t="s">
        <v>172</v>
      </c>
      <c r="D139" s="247" t="s">
        <v>459</v>
      </c>
      <c r="E139" s="248" t="s">
        <v>669</v>
      </c>
      <c r="F139" s="249" t="s">
        <v>670</v>
      </c>
      <c r="G139" s="250" t="s">
        <v>148</v>
      </c>
      <c r="H139" s="251">
        <v>3</v>
      </c>
      <c r="I139" s="252"/>
      <c r="J139" s="253">
        <f>ROUND(I139*H139,2)</f>
        <v>0</v>
      </c>
      <c r="K139" s="249" t="s">
        <v>130</v>
      </c>
      <c r="L139" s="254"/>
      <c r="M139" s="255" t="s">
        <v>1</v>
      </c>
      <c r="N139" s="256" t="s">
        <v>42</v>
      </c>
      <c r="O139" s="70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8" t="s">
        <v>664</v>
      </c>
      <c r="AT139" s="218" t="s">
        <v>459</v>
      </c>
      <c r="AU139" s="218" t="s">
        <v>85</v>
      </c>
      <c r="AY139" s="16" t="s">
        <v>123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6" t="s">
        <v>85</v>
      </c>
      <c r="BK139" s="219">
        <f>ROUND(I139*H139,2)</f>
        <v>0</v>
      </c>
      <c r="BL139" s="16" t="s">
        <v>664</v>
      </c>
      <c r="BM139" s="218" t="s">
        <v>671</v>
      </c>
    </row>
    <row r="140" spans="1:65" s="2" customFormat="1">
      <c r="A140" s="33"/>
      <c r="B140" s="34"/>
      <c r="C140" s="35"/>
      <c r="D140" s="220" t="s">
        <v>133</v>
      </c>
      <c r="E140" s="35"/>
      <c r="F140" s="221" t="s">
        <v>670</v>
      </c>
      <c r="G140" s="35"/>
      <c r="H140" s="35"/>
      <c r="I140" s="121"/>
      <c r="J140" s="35"/>
      <c r="K140" s="35"/>
      <c r="L140" s="38"/>
      <c r="M140" s="222"/>
      <c r="N140" s="223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133</v>
      </c>
      <c r="AU140" s="16" t="s">
        <v>85</v>
      </c>
    </row>
    <row r="141" spans="1:65" s="2" customFormat="1" ht="21.75" customHeight="1">
      <c r="A141" s="33"/>
      <c r="B141" s="34"/>
      <c r="C141" s="207" t="s">
        <v>178</v>
      </c>
      <c r="D141" s="207" t="s">
        <v>126</v>
      </c>
      <c r="E141" s="208" t="s">
        <v>672</v>
      </c>
      <c r="F141" s="209" t="s">
        <v>673</v>
      </c>
      <c r="G141" s="210" t="s">
        <v>148</v>
      </c>
      <c r="H141" s="211">
        <v>3</v>
      </c>
      <c r="I141" s="212"/>
      <c r="J141" s="213">
        <f>ROUND(I141*H141,2)</f>
        <v>0</v>
      </c>
      <c r="K141" s="209" t="s">
        <v>130</v>
      </c>
      <c r="L141" s="38"/>
      <c r="M141" s="214" t="s">
        <v>1</v>
      </c>
      <c r="N141" s="215" t="s">
        <v>42</v>
      </c>
      <c r="O141" s="70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8" t="s">
        <v>85</v>
      </c>
      <c r="AT141" s="218" t="s">
        <v>126</v>
      </c>
      <c r="AU141" s="218" t="s">
        <v>85</v>
      </c>
      <c r="AY141" s="16" t="s">
        <v>123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6" t="s">
        <v>85</v>
      </c>
      <c r="BK141" s="219">
        <f>ROUND(I141*H141,2)</f>
        <v>0</v>
      </c>
      <c r="BL141" s="16" t="s">
        <v>85</v>
      </c>
      <c r="BM141" s="218" t="s">
        <v>674</v>
      </c>
    </row>
    <row r="142" spans="1:65" s="2" customFormat="1" ht="19.5">
      <c r="A142" s="33"/>
      <c r="B142" s="34"/>
      <c r="C142" s="35"/>
      <c r="D142" s="220" t="s">
        <v>133</v>
      </c>
      <c r="E142" s="35"/>
      <c r="F142" s="221" t="s">
        <v>675</v>
      </c>
      <c r="G142" s="35"/>
      <c r="H142" s="35"/>
      <c r="I142" s="121"/>
      <c r="J142" s="35"/>
      <c r="K142" s="35"/>
      <c r="L142" s="38"/>
      <c r="M142" s="222"/>
      <c r="N142" s="223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133</v>
      </c>
      <c r="AU142" s="16" t="s">
        <v>85</v>
      </c>
    </row>
    <row r="143" spans="1:65" s="2" customFormat="1" ht="21.75" customHeight="1">
      <c r="A143" s="33"/>
      <c r="B143" s="34"/>
      <c r="C143" s="207" t="s">
        <v>184</v>
      </c>
      <c r="D143" s="207" t="s">
        <v>126</v>
      </c>
      <c r="E143" s="208" t="s">
        <v>676</v>
      </c>
      <c r="F143" s="209" t="s">
        <v>677</v>
      </c>
      <c r="G143" s="210" t="s">
        <v>148</v>
      </c>
      <c r="H143" s="211">
        <v>3</v>
      </c>
      <c r="I143" s="212"/>
      <c r="J143" s="213">
        <f>ROUND(I143*H143,2)</f>
        <v>0</v>
      </c>
      <c r="K143" s="209" t="s">
        <v>130</v>
      </c>
      <c r="L143" s="38"/>
      <c r="M143" s="214" t="s">
        <v>1</v>
      </c>
      <c r="N143" s="215" t="s">
        <v>42</v>
      </c>
      <c r="O143" s="70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8" t="s">
        <v>85</v>
      </c>
      <c r="AT143" s="218" t="s">
        <v>126</v>
      </c>
      <c r="AU143" s="218" t="s">
        <v>85</v>
      </c>
      <c r="AY143" s="16" t="s">
        <v>123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6" t="s">
        <v>85</v>
      </c>
      <c r="BK143" s="219">
        <f>ROUND(I143*H143,2)</f>
        <v>0</v>
      </c>
      <c r="BL143" s="16" t="s">
        <v>85</v>
      </c>
      <c r="BM143" s="218" t="s">
        <v>678</v>
      </c>
    </row>
    <row r="144" spans="1:65" s="2" customFormat="1">
      <c r="A144" s="33"/>
      <c r="B144" s="34"/>
      <c r="C144" s="35"/>
      <c r="D144" s="220" t="s">
        <v>133</v>
      </c>
      <c r="E144" s="35"/>
      <c r="F144" s="221" t="s">
        <v>677</v>
      </c>
      <c r="G144" s="35"/>
      <c r="H144" s="35"/>
      <c r="I144" s="121"/>
      <c r="J144" s="35"/>
      <c r="K144" s="35"/>
      <c r="L144" s="38"/>
      <c r="M144" s="222"/>
      <c r="N144" s="223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133</v>
      </c>
      <c r="AU144" s="16" t="s">
        <v>85</v>
      </c>
    </row>
    <row r="145" spans="1:65" s="2" customFormat="1" ht="21.75" customHeight="1">
      <c r="A145" s="33"/>
      <c r="B145" s="34"/>
      <c r="C145" s="207" t="s">
        <v>196</v>
      </c>
      <c r="D145" s="207" t="s">
        <v>126</v>
      </c>
      <c r="E145" s="208" t="s">
        <v>679</v>
      </c>
      <c r="F145" s="209" t="s">
        <v>680</v>
      </c>
      <c r="G145" s="210" t="s">
        <v>148</v>
      </c>
      <c r="H145" s="211">
        <v>3</v>
      </c>
      <c r="I145" s="212"/>
      <c r="J145" s="213">
        <f>ROUND(I145*H145,2)</f>
        <v>0</v>
      </c>
      <c r="K145" s="209" t="s">
        <v>130</v>
      </c>
      <c r="L145" s="38"/>
      <c r="M145" s="214" t="s">
        <v>1</v>
      </c>
      <c r="N145" s="215" t="s">
        <v>42</v>
      </c>
      <c r="O145" s="70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8" t="s">
        <v>85</v>
      </c>
      <c r="AT145" s="218" t="s">
        <v>126</v>
      </c>
      <c r="AU145" s="218" t="s">
        <v>85</v>
      </c>
      <c r="AY145" s="16" t="s">
        <v>123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6" t="s">
        <v>85</v>
      </c>
      <c r="BK145" s="219">
        <f>ROUND(I145*H145,2)</f>
        <v>0</v>
      </c>
      <c r="BL145" s="16" t="s">
        <v>85</v>
      </c>
      <c r="BM145" s="218" t="s">
        <v>681</v>
      </c>
    </row>
    <row r="146" spans="1:65" s="2" customFormat="1">
      <c r="A146" s="33"/>
      <c r="B146" s="34"/>
      <c r="C146" s="35"/>
      <c r="D146" s="220" t="s">
        <v>133</v>
      </c>
      <c r="E146" s="35"/>
      <c r="F146" s="221" t="s">
        <v>680</v>
      </c>
      <c r="G146" s="35"/>
      <c r="H146" s="35"/>
      <c r="I146" s="121"/>
      <c r="J146" s="35"/>
      <c r="K146" s="35"/>
      <c r="L146" s="38"/>
      <c r="M146" s="222"/>
      <c r="N146" s="223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133</v>
      </c>
      <c r="AU146" s="16" t="s">
        <v>85</v>
      </c>
    </row>
    <row r="147" spans="1:65" s="2" customFormat="1" ht="21.75" customHeight="1">
      <c r="A147" s="33"/>
      <c r="B147" s="34"/>
      <c r="C147" s="247" t="s">
        <v>203</v>
      </c>
      <c r="D147" s="247" t="s">
        <v>459</v>
      </c>
      <c r="E147" s="248" t="s">
        <v>682</v>
      </c>
      <c r="F147" s="249" t="s">
        <v>683</v>
      </c>
      <c r="G147" s="250" t="s">
        <v>148</v>
      </c>
      <c r="H147" s="251">
        <v>3</v>
      </c>
      <c r="I147" s="252"/>
      <c r="J147" s="253">
        <f>ROUND(I147*H147,2)</f>
        <v>0</v>
      </c>
      <c r="K147" s="249" t="s">
        <v>130</v>
      </c>
      <c r="L147" s="254"/>
      <c r="M147" s="255" t="s">
        <v>1</v>
      </c>
      <c r="N147" s="256" t="s">
        <v>42</v>
      </c>
      <c r="O147" s="70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8" t="s">
        <v>87</v>
      </c>
      <c r="AT147" s="218" t="s">
        <v>459</v>
      </c>
      <c r="AU147" s="218" t="s">
        <v>85</v>
      </c>
      <c r="AY147" s="16" t="s">
        <v>123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6" t="s">
        <v>85</v>
      </c>
      <c r="BK147" s="219">
        <f>ROUND(I147*H147,2)</f>
        <v>0</v>
      </c>
      <c r="BL147" s="16" t="s">
        <v>85</v>
      </c>
      <c r="BM147" s="218" t="s">
        <v>684</v>
      </c>
    </row>
    <row r="148" spans="1:65" s="2" customFormat="1">
      <c r="A148" s="33"/>
      <c r="B148" s="34"/>
      <c r="C148" s="35"/>
      <c r="D148" s="220" t="s">
        <v>133</v>
      </c>
      <c r="E148" s="35"/>
      <c r="F148" s="221" t="s">
        <v>683</v>
      </c>
      <c r="G148" s="35"/>
      <c r="H148" s="35"/>
      <c r="I148" s="121"/>
      <c r="J148" s="35"/>
      <c r="K148" s="35"/>
      <c r="L148" s="38"/>
      <c r="M148" s="222"/>
      <c r="N148" s="223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133</v>
      </c>
      <c r="AU148" s="16" t="s">
        <v>85</v>
      </c>
    </row>
    <row r="149" spans="1:65" s="2" customFormat="1" ht="21.75" customHeight="1">
      <c r="A149" s="33"/>
      <c r="B149" s="34"/>
      <c r="C149" s="207" t="s">
        <v>208</v>
      </c>
      <c r="D149" s="207" t="s">
        <v>126</v>
      </c>
      <c r="E149" s="208" t="s">
        <v>685</v>
      </c>
      <c r="F149" s="209" t="s">
        <v>686</v>
      </c>
      <c r="G149" s="210" t="s">
        <v>148</v>
      </c>
      <c r="H149" s="211">
        <v>3</v>
      </c>
      <c r="I149" s="212"/>
      <c r="J149" s="213">
        <f>ROUND(I149*H149,2)</f>
        <v>0</v>
      </c>
      <c r="K149" s="209" t="s">
        <v>130</v>
      </c>
      <c r="L149" s="38"/>
      <c r="M149" s="214" t="s">
        <v>1</v>
      </c>
      <c r="N149" s="215" t="s">
        <v>42</v>
      </c>
      <c r="O149" s="70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8" t="s">
        <v>85</v>
      </c>
      <c r="AT149" s="218" t="s">
        <v>126</v>
      </c>
      <c r="AU149" s="218" t="s">
        <v>85</v>
      </c>
      <c r="AY149" s="16" t="s">
        <v>123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6" t="s">
        <v>85</v>
      </c>
      <c r="BK149" s="219">
        <f>ROUND(I149*H149,2)</f>
        <v>0</v>
      </c>
      <c r="BL149" s="16" t="s">
        <v>85</v>
      </c>
      <c r="BM149" s="218" t="s">
        <v>687</v>
      </c>
    </row>
    <row r="150" spans="1:65" s="2" customFormat="1" ht="29.25">
      <c r="A150" s="33"/>
      <c r="B150" s="34"/>
      <c r="C150" s="35"/>
      <c r="D150" s="220" t="s">
        <v>133</v>
      </c>
      <c r="E150" s="35"/>
      <c r="F150" s="221" t="s">
        <v>688</v>
      </c>
      <c r="G150" s="35"/>
      <c r="H150" s="35"/>
      <c r="I150" s="121"/>
      <c r="J150" s="35"/>
      <c r="K150" s="35"/>
      <c r="L150" s="38"/>
      <c r="M150" s="222"/>
      <c r="N150" s="223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133</v>
      </c>
      <c r="AU150" s="16" t="s">
        <v>85</v>
      </c>
    </row>
    <row r="151" spans="1:65" s="12" customFormat="1" ht="25.9" customHeight="1">
      <c r="B151" s="191"/>
      <c r="C151" s="192"/>
      <c r="D151" s="193" t="s">
        <v>76</v>
      </c>
      <c r="E151" s="194" t="s">
        <v>689</v>
      </c>
      <c r="F151" s="194" t="s">
        <v>690</v>
      </c>
      <c r="G151" s="192"/>
      <c r="H151" s="192"/>
      <c r="I151" s="195"/>
      <c r="J151" s="196">
        <f>BK151</f>
        <v>0</v>
      </c>
      <c r="K151" s="192"/>
      <c r="L151" s="197"/>
      <c r="M151" s="198"/>
      <c r="N151" s="199"/>
      <c r="O151" s="199"/>
      <c r="P151" s="200">
        <f>SUM(P152:P212)</f>
        <v>0</v>
      </c>
      <c r="Q151" s="199"/>
      <c r="R151" s="200">
        <f>SUM(R152:R212)</f>
        <v>0</v>
      </c>
      <c r="S151" s="199"/>
      <c r="T151" s="201">
        <f>SUM(T152:T212)</f>
        <v>0</v>
      </c>
      <c r="AR151" s="202" t="s">
        <v>131</v>
      </c>
      <c r="AT151" s="203" t="s">
        <v>76</v>
      </c>
      <c r="AU151" s="203" t="s">
        <v>77</v>
      </c>
      <c r="AY151" s="202" t="s">
        <v>123</v>
      </c>
      <c r="BK151" s="204">
        <f>SUM(BK152:BK212)</f>
        <v>0</v>
      </c>
    </row>
    <row r="152" spans="1:65" s="2" customFormat="1" ht="21.75" customHeight="1">
      <c r="A152" s="33"/>
      <c r="B152" s="34"/>
      <c r="C152" s="207" t="s">
        <v>214</v>
      </c>
      <c r="D152" s="207" t="s">
        <v>126</v>
      </c>
      <c r="E152" s="208" t="s">
        <v>691</v>
      </c>
      <c r="F152" s="209" t="s">
        <v>692</v>
      </c>
      <c r="G152" s="210" t="s">
        <v>167</v>
      </c>
      <c r="H152" s="211">
        <v>47</v>
      </c>
      <c r="I152" s="212"/>
      <c r="J152" s="213">
        <f>ROUND(I152*H152,2)</f>
        <v>0</v>
      </c>
      <c r="K152" s="209" t="s">
        <v>130</v>
      </c>
      <c r="L152" s="38"/>
      <c r="M152" s="214" t="s">
        <v>1</v>
      </c>
      <c r="N152" s="215" t="s">
        <v>42</v>
      </c>
      <c r="O152" s="70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8" t="s">
        <v>85</v>
      </c>
      <c r="AT152" s="218" t="s">
        <v>126</v>
      </c>
      <c r="AU152" s="218" t="s">
        <v>85</v>
      </c>
      <c r="AY152" s="16" t="s">
        <v>123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6" t="s">
        <v>85</v>
      </c>
      <c r="BK152" s="219">
        <f>ROUND(I152*H152,2)</f>
        <v>0</v>
      </c>
      <c r="BL152" s="16" t="s">
        <v>85</v>
      </c>
      <c r="BM152" s="218" t="s">
        <v>693</v>
      </c>
    </row>
    <row r="153" spans="1:65" s="2" customFormat="1">
      <c r="A153" s="33"/>
      <c r="B153" s="34"/>
      <c r="C153" s="35"/>
      <c r="D153" s="220" t="s">
        <v>133</v>
      </c>
      <c r="E153" s="35"/>
      <c r="F153" s="221" t="s">
        <v>692</v>
      </c>
      <c r="G153" s="35"/>
      <c r="H153" s="35"/>
      <c r="I153" s="121"/>
      <c r="J153" s="35"/>
      <c r="K153" s="35"/>
      <c r="L153" s="38"/>
      <c r="M153" s="222"/>
      <c r="N153" s="223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133</v>
      </c>
      <c r="AU153" s="16" t="s">
        <v>85</v>
      </c>
    </row>
    <row r="154" spans="1:65" s="13" customFormat="1">
      <c r="B154" s="225"/>
      <c r="C154" s="226"/>
      <c r="D154" s="220" t="s">
        <v>137</v>
      </c>
      <c r="E154" s="227" t="s">
        <v>1</v>
      </c>
      <c r="F154" s="228" t="s">
        <v>196</v>
      </c>
      <c r="G154" s="226"/>
      <c r="H154" s="229">
        <v>10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AT154" s="235" t="s">
        <v>137</v>
      </c>
      <c r="AU154" s="235" t="s">
        <v>85</v>
      </c>
      <c r="AV154" s="13" t="s">
        <v>87</v>
      </c>
      <c r="AW154" s="13" t="s">
        <v>34</v>
      </c>
      <c r="AX154" s="13" t="s">
        <v>77</v>
      </c>
      <c r="AY154" s="235" t="s">
        <v>123</v>
      </c>
    </row>
    <row r="155" spans="1:65" s="13" customFormat="1">
      <c r="B155" s="225"/>
      <c r="C155" s="226"/>
      <c r="D155" s="220" t="s">
        <v>137</v>
      </c>
      <c r="E155" s="227" t="s">
        <v>1</v>
      </c>
      <c r="F155" s="228" t="s">
        <v>124</v>
      </c>
      <c r="G155" s="226"/>
      <c r="H155" s="229">
        <v>5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AT155" s="235" t="s">
        <v>137</v>
      </c>
      <c r="AU155" s="235" t="s">
        <v>85</v>
      </c>
      <c r="AV155" s="13" t="s">
        <v>87</v>
      </c>
      <c r="AW155" s="13" t="s">
        <v>34</v>
      </c>
      <c r="AX155" s="13" t="s">
        <v>77</v>
      </c>
      <c r="AY155" s="235" t="s">
        <v>123</v>
      </c>
    </row>
    <row r="156" spans="1:65" s="13" customFormat="1">
      <c r="B156" s="225"/>
      <c r="C156" s="226"/>
      <c r="D156" s="220" t="s">
        <v>137</v>
      </c>
      <c r="E156" s="227" t="s">
        <v>1</v>
      </c>
      <c r="F156" s="228" t="s">
        <v>124</v>
      </c>
      <c r="G156" s="226"/>
      <c r="H156" s="229">
        <v>5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AT156" s="235" t="s">
        <v>137</v>
      </c>
      <c r="AU156" s="235" t="s">
        <v>85</v>
      </c>
      <c r="AV156" s="13" t="s">
        <v>87</v>
      </c>
      <c r="AW156" s="13" t="s">
        <v>34</v>
      </c>
      <c r="AX156" s="13" t="s">
        <v>77</v>
      </c>
      <c r="AY156" s="235" t="s">
        <v>123</v>
      </c>
    </row>
    <row r="157" spans="1:65" s="13" customFormat="1">
      <c r="B157" s="225"/>
      <c r="C157" s="226"/>
      <c r="D157" s="220" t="s">
        <v>137</v>
      </c>
      <c r="E157" s="227" t="s">
        <v>1</v>
      </c>
      <c r="F157" s="228" t="s">
        <v>145</v>
      </c>
      <c r="G157" s="226"/>
      <c r="H157" s="229">
        <v>3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AT157" s="235" t="s">
        <v>137</v>
      </c>
      <c r="AU157" s="235" t="s">
        <v>85</v>
      </c>
      <c r="AV157" s="13" t="s">
        <v>87</v>
      </c>
      <c r="AW157" s="13" t="s">
        <v>34</v>
      </c>
      <c r="AX157" s="13" t="s">
        <v>77</v>
      </c>
      <c r="AY157" s="235" t="s">
        <v>123</v>
      </c>
    </row>
    <row r="158" spans="1:65" s="13" customFormat="1">
      <c r="B158" s="225"/>
      <c r="C158" s="226"/>
      <c r="D158" s="220" t="s">
        <v>137</v>
      </c>
      <c r="E158" s="227" t="s">
        <v>1</v>
      </c>
      <c r="F158" s="228" t="s">
        <v>208</v>
      </c>
      <c r="G158" s="226"/>
      <c r="H158" s="229">
        <v>12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AT158" s="235" t="s">
        <v>137</v>
      </c>
      <c r="AU158" s="235" t="s">
        <v>85</v>
      </c>
      <c r="AV158" s="13" t="s">
        <v>87</v>
      </c>
      <c r="AW158" s="13" t="s">
        <v>34</v>
      </c>
      <c r="AX158" s="13" t="s">
        <v>77</v>
      </c>
      <c r="AY158" s="235" t="s">
        <v>123</v>
      </c>
    </row>
    <row r="159" spans="1:65" s="13" customFormat="1">
      <c r="B159" s="225"/>
      <c r="C159" s="226"/>
      <c r="D159" s="220" t="s">
        <v>137</v>
      </c>
      <c r="E159" s="227" t="s">
        <v>1</v>
      </c>
      <c r="F159" s="228" t="s">
        <v>208</v>
      </c>
      <c r="G159" s="226"/>
      <c r="H159" s="229">
        <v>12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AT159" s="235" t="s">
        <v>137</v>
      </c>
      <c r="AU159" s="235" t="s">
        <v>85</v>
      </c>
      <c r="AV159" s="13" t="s">
        <v>87</v>
      </c>
      <c r="AW159" s="13" t="s">
        <v>34</v>
      </c>
      <c r="AX159" s="13" t="s">
        <v>77</v>
      </c>
      <c r="AY159" s="235" t="s">
        <v>123</v>
      </c>
    </row>
    <row r="160" spans="1:65" s="14" customFormat="1">
      <c r="B160" s="236"/>
      <c r="C160" s="237"/>
      <c r="D160" s="220" t="s">
        <v>137</v>
      </c>
      <c r="E160" s="238" t="s">
        <v>1</v>
      </c>
      <c r="F160" s="239" t="s">
        <v>163</v>
      </c>
      <c r="G160" s="237"/>
      <c r="H160" s="240">
        <v>47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AT160" s="246" t="s">
        <v>137</v>
      </c>
      <c r="AU160" s="246" t="s">
        <v>85</v>
      </c>
      <c r="AV160" s="14" t="s">
        <v>131</v>
      </c>
      <c r="AW160" s="14" t="s">
        <v>34</v>
      </c>
      <c r="AX160" s="14" t="s">
        <v>85</v>
      </c>
      <c r="AY160" s="246" t="s">
        <v>123</v>
      </c>
    </row>
    <row r="161" spans="1:65" s="2" customFormat="1" ht="21.75" customHeight="1">
      <c r="A161" s="33"/>
      <c r="B161" s="34"/>
      <c r="C161" s="207" t="s">
        <v>220</v>
      </c>
      <c r="D161" s="207" t="s">
        <v>126</v>
      </c>
      <c r="E161" s="208" t="s">
        <v>694</v>
      </c>
      <c r="F161" s="209" t="s">
        <v>695</v>
      </c>
      <c r="G161" s="210" t="s">
        <v>167</v>
      </c>
      <c r="H161" s="211">
        <v>47</v>
      </c>
      <c r="I161" s="212"/>
      <c r="J161" s="213">
        <f>ROUND(I161*H161,2)</f>
        <v>0</v>
      </c>
      <c r="K161" s="209" t="s">
        <v>130</v>
      </c>
      <c r="L161" s="38"/>
      <c r="M161" s="214" t="s">
        <v>1</v>
      </c>
      <c r="N161" s="215" t="s">
        <v>42</v>
      </c>
      <c r="O161" s="70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8" t="s">
        <v>85</v>
      </c>
      <c r="AT161" s="218" t="s">
        <v>126</v>
      </c>
      <c r="AU161" s="218" t="s">
        <v>85</v>
      </c>
      <c r="AY161" s="16" t="s">
        <v>123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6" t="s">
        <v>85</v>
      </c>
      <c r="BK161" s="219">
        <f>ROUND(I161*H161,2)</f>
        <v>0</v>
      </c>
      <c r="BL161" s="16" t="s">
        <v>85</v>
      </c>
      <c r="BM161" s="218" t="s">
        <v>696</v>
      </c>
    </row>
    <row r="162" spans="1:65" s="2" customFormat="1">
      <c r="A162" s="33"/>
      <c r="B162" s="34"/>
      <c r="C162" s="35"/>
      <c r="D162" s="220" t="s">
        <v>133</v>
      </c>
      <c r="E162" s="35"/>
      <c r="F162" s="221" t="s">
        <v>695</v>
      </c>
      <c r="G162" s="35"/>
      <c r="H162" s="35"/>
      <c r="I162" s="121"/>
      <c r="J162" s="35"/>
      <c r="K162" s="35"/>
      <c r="L162" s="38"/>
      <c r="M162" s="222"/>
      <c r="N162" s="223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133</v>
      </c>
      <c r="AU162" s="16" t="s">
        <v>85</v>
      </c>
    </row>
    <row r="163" spans="1:65" s="2" customFormat="1" ht="21.75" customHeight="1">
      <c r="A163" s="33"/>
      <c r="B163" s="34"/>
      <c r="C163" s="207" t="s">
        <v>8</v>
      </c>
      <c r="D163" s="207" t="s">
        <v>126</v>
      </c>
      <c r="E163" s="208" t="s">
        <v>697</v>
      </c>
      <c r="F163" s="209" t="s">
        <v>698</v>
      </c>
      <c r="G163" s="210" t="s">
        <v>167</v>
      </c>
      <c r="H163" s="211">
        <v>47</v>
      </c>
      <c r="I163" s="212"/>
      <c r="J163" s="213">
        <f>ROUND(I163*H163,2)</f>
        <v>0</v>
      </c>
      <c r="K163" s="209" t="s">
        <v>130</v>
      </c>
      <c r="L163" s="38"/>
      <c r="M163" s="214" t="s">
        <v>1</v>
      </c>
      <c r="N163" s="215" t="s">
        <v>42</v>
      </c>
      <c r="O163" s="70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8" t="s">
        <v>85</v>
      </c>
      <c r="AT163" s="218" t="s">
        <v>126</v>
      </c>
      <c r="AU163" s="218" t="s">
        <v>85</v>
      </c>
      <c r="AY163" s="16" t="s">
        <v>123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6" t="s">
        <v>85</v>
      </c>
      <c r="BK163" s="219">
        <f>ROUND(I163*H163,2)</f>
        <v>0</v>
      </c>
      <c r="BL163" s="16" t="s">
        <v>85</v>
      </c>
      <c r="BM163" s="218" t="s">
        <v>699</v>
      </c>
    </row>
    <row r="164" spans="1:65" s="2" customFormat="1">
      <c r="A164" s="33"/>
      <c r="B164" s="34"/>
      <c r="C164" s="35"/>
      <c r="D164" s="220" t="s">
        <v>133</v>
      </c>
      <c r="E164" s="35"/>
      <c r="F164" s="221" t="s">
        <v>698</v>
      </c>
      <c r="G164" s="35"/>
      <c r="H164" s="35"/>
      <c r="I164" s="121"/>
      <c r="J164" s="35"/>
      <c r="K164" s="35"/>
      <c r="L164" s="38"/>
      <c r="M164" s="222"/>
      <c r="N164" s="223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133</v>
      </c>
      <c r="AU164" s="16" t="s">
        <v>85</v>
      </c>
    </row>
    <row r="165" spans="1:65" s="2" customFormat="1" ht="21.75" customHeight="1">
      <c r="A165" s="33"/>
      <c r="B165" s="34"/>
      <c r="C165" s="207" t="s">
        <v>230</v>
      </c>
      <c r="D165" s="207" t="s">
        <v>126</v>
      </c>
      <c r="E165" s="208" t="s">
        <v>700</v>
      </c>
      <c r="F165" s="209" t="s">
        <v>701</v>
      </c>
      <c r="G165" s="210" t="s">
        <v>167</v>
      </c>
      <c r="H165" s="211">
        <v>47</v>
      </c>
      <c r="I165" s="212"/>
      <c r="J165" s="213">
        <f>ROUND(I165*H165,2)</f>
        <v>0</v>
      </c>
      <c r="K165" s="209" t="s">
        <v>130</v>
      </c>
      <c r="L165" s="38"/>
      <c r="M165" s="214" t="s">
        <v>1</v>
      </c>
      <c r="N165" s="215" t="s">
        <v>42</v>
      </c>
      <c r="O165" s="70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8" t="s">
        <v>85</v>
      </c>
      <c r="AT165" s="218" t="s">
        <v>126</v>
      </c>
      <c r="AU165" s="218" t="s">
        <v>85</v>
      </c>
      <c r="AY165" s="16" t="s">
        <v>123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6" t="s">
        <v>85</v>
      </c>
      <c r="BK165" s="219">
        <f>ROUND(I165*H165,2)</f>
        <v>0</v>
      </c>
      <c r="BL165" s="16" t="s">
        <v>85</v>
      </c>
      <c r="BM165" s="218" t="s">
        <v>702</v>
      </c>
    </row>
    <row r="166" spans="1:65" s="2" customFormat="1">
      <c r="A166" s="33"/>
      <c r="B166" s="34"/>
      <c r="C166" s="35"/>
      <c r="D166" s="220" t="s">
        <v>133</v>
      </c>
      <c r="E166" s="35"/>
      <c r="F166" s="221" t="s">
        <v>701</v>
      </c>
      <c r="G166" s="35"/>
      <c r="H166" s="35"/>
      <c r="I166" s="121"/>
      <c r="J166" s="35"/>
      <c r="K166" s="35"/>
      <c r="L166" s="38"/>
      <c r="M166" s="222"/>
      <c r="N166" s="223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133</v>
      </c>
      <c r="AU166" s="16" t="s">
        <v>85</v>
      </c>
    </row>
    <row r="167" spans="1:65" s="2" customFormat="1" ht="21.75" customHeight="1">
      <c r="A167" s="33"/>
      <c r="B167" s="34"/>
      <c r="C167" s="247" t="s">
        <v>236</v>
      </c>
      <c r="D167" s="247" t="s">
        <v>459</v>
      </c>
      <c r="E167" s="248" t="s">
        <v>703</v>
      </c>
      <c r="F167" s="249" t="s">
        <v>704</v>
      </c>
      <c r="G167" s="250" t="s">
        <v>167</v>
      </c>
      <c r="H167" s="251">
        <v>47</v>
      </c>
      <c r="I167" s="252"/>
      <c r="J167" s="253">
        <f>ROUND(I167*H167,2)</f>
        <v>0</v>
      </c>
      <c r="K167" s="249" t="s">
        <v>130</v>
      </c>
      <c r="L167" s="254"/>
      <c r="M167" s="255" t="s">
        <v>1</v>
      </c>
      <c r="N167" s="256" t="s">
        <v>42</v>
      </c>
      <c r="O167" s="70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8" t="s">
        <v>87</v>
      </c>
      <c r="AT167" s="218" t="s">
        <v>459</v>
      </c>
      <c r="AU167" s="218" t="s">
        <v>85</v>
      </c>
      <c r="AY167" s="16" t="s">
        <v>123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6" t="s">
        <v>85</v>
      </c>
      <c r="BK167" s="219">
        <f>ROUND(I167*H167,2)</f>
        <v>0</v>
      </c>
      <c r="BL167" s="16" t="s">
        <v>85</v>
      </c>
      <c r="BM167" s="218" t="s">
        <v>705</v>
      </c>
    </row>
    <row r="168" spans="1:65" s="2" customFormat="1">
      <c r="A168" s="33"/>
      <c r="B168" s="34"/>
      <c r="C168" s="35"/>
      <c r="D168" s="220" t="s">
        <v>133</v>
      </c>
      <c r="E168" s="35"/>
      <c r="F168" s="221" t="s">
        <v>704</v>
      </c>
      <c r="G168" s="35"/>
      <c r="H168" s="35"/>
      <c r="I168" s="121"/>
      <c r="J168" s="35"/>
      <c r="K168" s="35"/>
      <c r="L168" s="38"/>
      <c r="M168" s="222"/>
      <c r="N168" s="223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133</v>
      </c>
      <c r="AU168" s="16" t="s">
        <v>85</v>
      </c>
    </row>
    <row r="169" spans="1:65" s="2" customFormat="1" ht="21.75" customHeight="1">
      <c r="A169" s="33"/>
      <c r="B169" s="34"/>
      <c r="C169" s="207" t="s">
        <v>242</v>
      </c>
      <c r="D169" s="207" t="s">
        <v>126</v>
      </c>
      <c r="E169" s="208" t="s">
        <v>706</v>
      </c>
      <c r="F169" s="209" t="s">
        <v>707</v>
      </c>
      <c r="G169" s="210" t="s">
        <v>167</v>
      </c>
      <c r="H169" s="211">
        <v>47</v>
      </c>
      <c r="I169" s="212"/>
      <c r="J169" s="213">
        <f>ROUND(I169*H169,2)</f>
        <v>0</v>
      </c>
      <c r="K169" s="209" t="s">
        <v>130</v>
      </c>
      <c r="L169" s="38"/>
      <c r="M169" s="214" t="s">
        <v>1</v>
      </c>
      <c r="N169" s="215" t="s">
        <v>42</v>
      </c>
      <c r="O169" s="70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8" t="s">
        <v>85</v>
      </c>
      <c r="AT169" s="218" t="s">
        <v>126</v>
      </c>
      <c r="AU169" s="218" t="s">
        <v>85</v>
      </c>
      <c r="AY169" s="16" t="s">
        <v>123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6" t="s">
        <v>85</v>
      </c>
      <c r="BK169" s="219">
        <f>ROUND(I169*H169,2)</f>
        <v>0</v>
      </c>
      <c r="BL169" s="16" t="s">
        <v>85</v>
      </c>
      <c r="BM169" s="218" t="s">
        <v>708</v>
      </c>
    </row>
    <row r="170" spans="1:65" s="2" customFormat="1">
      <c r="A170" s="33"/>
      <c r="B170" s="34"/>
      <c r="C170" s="35"/>
      <c r="D170" s="220" t="s">
        <v>133</v>
      </c>
      <c r="E170" s="35"/>
      <c r="F170" s="221" t="s">
        <v>707</v>
      </c>
      <c r="G170" s="35"/>
      <c r="H170" s="35"/>
      <c r="I170" s="121"/>
      <c r="J170" s="35"/>
      <c r="K170" s="35"/>
      <c r="L170" s="38"/>
      <c r="M170" s="222"/>
      <c r="N170" s="223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133</v>
      </c>
      <c r="AU170" s="16" t="s">
        <v>85</v>
      </c>
    </row>
    <row r="171" spans="1:65" s="2" customFormat="1" ht="21.75" customHeight="1">
      <c r="A171" s="33"/>
      <c r="B171" s="34"/>
      <c r="C171" s="207" t="s">
        <v>247</v>
      </c>
      <c r="D171" s="207" t="s">
        <v>126</v>
      </c>
      <c r="E171" s="208" t="s">
        <v>709</v>
      </c>
      <c r="F171" s="209" t="s">
        <v>710</v>
      </c>
      <c r="G171" s="210" t="s">
        <v>167</v>
      </c>
      <c r="H171" s="211">
        <v>47</v>
      </c>
      <c r="I171" s="212"/>
      <c r="J171" s="213">
        <f>ROUND(I171*H171,2)</f>
        <v>0</v>
      </c>
      <c r="K171" s="209" t="s">
        <v>130</v>
      </c>
      <c r="L171" s="38"/>
      <c r="M171" s="214" t="s">
        <v>1</v>
      </c>
      <c r="N171" s="215" t="s">
        <v>42</v>
      </c>
      <c r="O171" s="70"/>
      <c r="P171" s="216">
        <f>O171*H171</f>
        <v>0</v>
      </c>
      <c r="Q171" s="216">
        <v>0</v>
      </c>
      <c r="R171" s="216">
        <f>Q171*H171</f>
        <v>0</v>
      </c>
      <c r="S171" s="216">
        <v>0</v>
      </c>
      <c r="T171" s="21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8" t="s">
        <v>85</v>
      </c>
      <c r="AT171" s="218" t="s">
        <v>126</v>
      </c>
      <c r="AU171" s="218" t="s">
        <v>85</v>
      </c>
      <c r="AY171" s="16" t="s">
        <v>123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6" t="s">
        <v>85</v>
      </c>
      <c r="BK171" s="219">
        <f>ROUND(I171*H171,2)</f>
        <v>0</v>
      </c>
      <c r="BL171" s="16" t="s">
        <v>85</v>
      </c>
      <c r="BM171" s="218" t="s">
        <v>711</v>
      </c>
    </row>
    <row r="172" spans="1:65" s="2" customFormat="1">
      <c r="A172" s="33"/>
      <c r="B172" s="34"/>
      <c r="C172" s="35"/>
      <c r="D172" s="220" t="s">
        <v>133</v>
      </c>
      <c r="E172" s="35"/>
      <c r="F172" s="221" t="s">
        <v>710</v>
      </c>
      <c r="G172" s="35"/>
      <c r="H172" s="35"/>
      <c r="I172" s="121"/>
      <c r="J172" s="35"/>
      <c r="K172" s="35"/>
      <c r="L172" s="38"/>
      <c r="M172" s="222"/>
      <c r="N172" s="223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133</v>
      </c>
      <c r="AU172" s="16" t="s">
        <v>85</v>
      </c>
    </row>
    <row r="173" spans="1:65" s="2" customFormat="1" ht="21.75" customHeight="1">
      <c r="A173" s="33"/>
      <c r="B173" s="34"/>
      <c r="C173" s="207" t="s">
        <v>254</v>
      </c>
      <c r="D173" s="207" t="s">
        <v>126</v>
      </c>
      <c r="E173" s="208" t="s">
        <v>712</v>
      </c>
      <c r="F173" s="209" t="s">
        <v>713</v>
      </c>
      <c r="G173" s="210" t="s">
        <v>167</v>
      </c>
      <c r="H173" s="211">
        <v>47</v>
      </c>
      <c r="I173" s="212"/>
      <c r="J173" s="213">
        <f>ROUND(I173*H173,2)</f>
        <v>0</v>
      </c>
      <c r="K173" s="209" t="s">
        <v>130</v>
      </c>
      <c r="L173" s="38"/>
      <c r="M173" s="214" t="s">
        <v>1</v>
      </c>
      <c r="N173" s="215" t="s">
        <v>42</v>
      </c>
      <c r="O173" s="70"/>
      <c r="P173" s="216">
        <f>O173*H173</f>
        <v>0</v>
      </c>
      <c r="Q173" s="216">
        <v>0</v>
      </c>
      <c r="R173" s="216">
        <f>Q173*H173</f>
        <v>0</v>
      </c>
      <c r="S173" s="216">
        <v>0</v>
      </c>
      <c r="T173" s="21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8" t="s">
        <v>85</v>
      </c>
      <c r="AT173" s="218" t="s">
        <v>126</v>
      </c>
      <c r="AU173" s="218" t="s">
        <v>85</v>
      </c>
      <c r="AY173" s="16" t="s">
        <v>123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6" t="s">
        <v>85</v>
      </c>
      <c r="BK173" s="219">
        <f>ROUND(I173*H173,2)</f>
        <v>0</v>
      </c>
      <c r="BL173" s="16" t="s">
        <v>85</v>
      </c>
      <c r="BM173" s="218" t="s">
        <v>714</v>
      </c>
    </row>
    <row r="174" spans="1:65" s="2" customFormat="1">
      <c r="A174" s="33"/>
      <c r="B174" s="34"/>
      <c r="C174" s="35"/>
      <c r="D174" s="220" t="s">
        <v>133</v>
      </c>
      <c r="E174" s="35"/>
      <c r="F174" s="221" t="s">
        <v>713</v>
      </c>
      <c r="G174" s="35"/>
      <c r="H174" s="35"/>
      <c r="I174" s="121"/>
      <c r="J174" s="35"/>
      <c r="K174" s="35"/>
      <c r="L174" s="38"/>
      <c r="M174" s="222"/>
      <c r="N174" s="223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133</v>
      </c>
      <c r="AU174" s="16" t="s">
        <v>85</v>
      </c>
    </row>
    <row r="175" spans="1:65" s="2" customFormat="1" ht="16.5" customHeight="1">
      <c r="A175" s="33"/>
      <c r="B175" s="34"/>
      <c r="C175" s="207" t="s">
        <v>7</v>
      </c>
      <c r="D175" s="207" t="s">
        <v>126</v>
      </c>
      <c r="E175" s="208" t="s">
        <v>715</v>
      </c>
      <c r="F175" s="209" t="s">
        <v>716</v>
      </c>
      <c r="G175" s="210" t="s">
        <v>167</v>
      </c>
      <c r="H175" s="211">
        <v>47</v>
      </c>
      <c r="I175" s="212"/>
      <c r="J175" s="213">
        <f>ROUND(I175*H175,2)</f>
        <v>0</v>
      </c>
      <c r="K175" s="209" t="s">
        <v>1</v>
      </c>
      <c r="L175" s="38"/>
      <c r="M175" s="214" t="s">
        <v>1</v>
      </c>
      <c r="N175" s="215" t="s">
        <v>42</v>
      </c>
      <c r="O175" s="70"/>
      <c r="P175" s="216">
        <f>O175*H175</f>
        <v>0</v>
      </c>
      <c r="Q175" s="216">
        <v>0</v>
      </c>
      <c r="R175" s="216">
        <f>Q175*H175</f>
        <v>0</v>
      </c>
      <c r="S175" s="216">
        <v>0</v>
      </c>
      <c r="T175" s="21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8" t="s">
        <v>483</v>
      </c>
      <c r="AT175" s="218" t="s">
        <v>126</v>
      </c>
      <c r="AU175" s="218" t="s">
        <v>85</v>
      </c>
      <c r="AY175" s="16" t="s">
        <v>123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6" t="s">
        <v>85</v>
      </c>
      <c r="BK175" s="219">
        <f>ROUND(I175*H175,2)</f>
        <v>0</v>
      </c>
      <c r="BL175" s="16" t="s">
        <v>483</v>
      </c>
      <c r="BM175" s="218" t="s">
        <v>717</v>
      </c>
    </row>
    <row r="176" spans="1:65" s="2" customFormat="1" ht="19.5">
      <c r="A176" s="33"/>
      <c r="B176" s="34"/>
      <c r="C176" s="35"/>
      <c r="D176" s="220" t="s">
        <v>133</v>
      </c>
      <c r="E176" s="35"/>
      <c r="F176" s="221" t="s">
        <v>718</v>
      </c>
      <c r="G176" s="35"/>
      <c r="H176" s="35"/>
      <c r="I176" s="121"/>
      <c r="J176" s="35"/>
      <c r="K176" s="35"/>
      <c r="L176" s="38"/>
      <c r="M176" s="222"/>
      <c r="N176" s="223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133</v>
      </c>
      <c r="AU176" s="16" t="s">
        <v>85</v>
      </c>
    </row>
    <row r="177" spans="1:65" s="2" customFormat="1" ht="21.75" customHeight="1">
      <c r="A177" s="33"/>
      <c r="B177" s="34"/>
      <c r="C177" s="247" t="s">
        <v>264</v>
      </c>
      <c r="D177" s="247" t="s">
        <v>459</v>
      </c>
      <c r="E177" s="248" t="s">
        <v>719</v>
      </c>
      <c r="F177" s="249" t="s">
        <v>720</v>
      </c>
      <c r="G177" s="250" t="s">
        <v>167</v>
      </c>
      <c r="H177" s="251">
        <v>47</v>
      </c>
      <c r="I177" s="252"/>
      <c r="J177" s="253">
        <f>ROUND(I177*H177,2)</f>
        <v>0</v>
      </c>
      <c r="K177" s="249" t="s">
        <v>130</v>
      </c>
      <c r="L177" s="254"/>
      <c r="M177" s="255" t="s">
        <v>1</v>
      </c>
      <c r="N177" s="256" t="s">
        <v>42</v>
      </c>
      <c r="O177" s="70"/>
      <c r="P177" s="216">
        <f>O177*H177</f>
        <v>0</v>
      </c>
      <c r="Q177" s="216">
        <v>0</v>
      </c>
      <c r="R177" s="216">
        <f>Q177*H177</f>
        <v>0</v>
      </c>
      <c r="S177" s="216">
        <v>0</v>
      </c>
      <c r="T177" s="21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8" t="s">
        <v>87</v>
      </c>
      <c r="AT177" s="218" t="s">
        <v>459</v>
      </c>
      <c r="AU177" s="218" t="s">
        <v>85</v>
      </c>
      <c r="AY177" s="16" t="s">
        <v>123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6" t="s">
        <v>85</v>
      </c>
      <c r="BK177" s="219">
        <f>ROUND(I177*H177,2)</f>
        <v>0</v>
      </c>
      <c r="BL177" s="16" t="s">
        <v>85</v>
      </c>
      <c r="BM177" s="218" t="s">
        <v>721</v>
      </c>
    </row>
    <row r="178" spans="1:65" s="2" customFormat="1">
      <c r="A178" s="33"/>
      <c r="B178" s="34"/>
      <c r="C178" s="35"/>
      <c r="D178" s="220" t="s">
        <v>133</v>
      </c>
      <c r="E178" s="35"/>
      <c r="F178" s="221" t="s">
        <v>720</v>
      </c>
      <c r="G178" s="35"/>
      <c r="H178" s="35"/>
      <c r="I178" s="121"/>
      <c r="J178" s="35"/>
      <c r="K178" s="35"/>
      <c r="L178" s="38"/>
      <c r="M178" s="222"/>
      <c r="N178" s="223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133</v>
      </c>
      <c r="AU178" s="16" t="s">
        <v>85</v>
      </c>
    </row>
    <row r="179" spans="1:65" s="2" customFormat="1" ht="21.75" customHeight="1">
      <c r="A179" s="33"/>
      <c r="B179" s="34"/>
      <c r="C179" s="207" t="s">
        <v>269</v>
      </c>
      <c r="D179" s="207" t="s">
        <v>126</v>
      </c>
      <c r="E179" s="208" t="s">
        <v>722</v>
      </c>
      <c r="F179" s="209" t="s">
        <v>723</v>
      </c>
      <c r="G179" s="210" t="s">
        <v>167</v>
      </c>
      <c r="H179" s="211">
        <v>47</v>
      </c>
      <c r="I179" s="212"/>
      <c r="J179" s="213">
        <f>ROUND(I179*H179,2)</f>
        <v>0</v>
      </c>
      <c r="K179" s="209" t="s">
        <v>130</v>
      </c>
      <c r="L179" s="38"/>
      <c r="M179" s="214" t="s">
        <v>1</v>
      </c>
      <c r="N179" s="215" t="s">
        <v>42</v>
      </c>
      <c r="O179" s="70"/>
      <c r="P179" s="216">
        <f>O179*H179</f>
        <v>0</v>
      </c>
      <c r="Q179" s="216">
        <v>0</v>
      </c>
      <c r="R179" s="216">
        <f>Q179*H179</f>
        <v>0</v>
      </c>
      <c r="S179" s="216">
        <v>0</v>
      </c>
      <c r="T179" s="21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8" t="s">
        <v>85</v>
      </c>
      <c r="AT179" s="218" t="s">
        <v>126</v>
      </c>
      <c r="AU179" s="218" t="s">
        <v>85</v>
      </c>
      <c r="AY179" s="16" t="s">
        <v>123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6" t="s">
        <v>85</v>
      </c>
      <c r="BK179" s="219">
        <f>ROUND(I179*H179,2)</f>
        <v>0</v>
      </c>
      <c r="BL179" s="16" t="s">
        <v>85</v>
      </c>
      <c r="BM179" s="218" t="s">
        <v>724</v>
      </c>
    </row>
    <row r="180" spans="1:65" s="2" customFormat="1" ht="39">
      <c r="A180" s="33"/>
      <c r="B180" s="34"/>
      <c r="C180" s="35"/>
      <c r="D180" s="220" t="s">
        <v>133</v>
      </c>
      <c r="E180" s="35"/>
      <c r="F180" s="221" t="s">
        <v>725</v>
      </c>
      <c r="G180" s="35"/>
      <c r="H180" s="35"/>
      <c r="I180" s="121"/>
      <c r="J180" s="35"/>
      <c r="K180" s="35"/>
      <c r="L180" s="38"/>
      <c r="M180" s="222"/>
      <c r="N180" s="223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133</v>
      </c>
      <c r="AU180" s="16" t="s">
        <v>85</v>
      </c>
    </row>
    <row r="181" spans="1:65" s="2" customFormat="1" ht="21.75" customHeight="1">
      <c r="A181" s="33"/>
      <c r="B181" s="34"/>
      <c r="C181" s="247" t="s">
        <v>274</v>
      </c>
      <c r="D181" s="247" t="s">
        <v>459</v>
      </c>
      <c r="E181" s="248" t="s">
        <v>726</v>
      </c>
      <c r="F181" s="249" t="s">
        <v>727</v>
      </c>
      <c r="G181" s="250" t="s">
        <v>167</v>
      </c>
      <c r="H181" s="251">
        <v>24</v>
      </c>
      <c r="I181" s="252"/>
      <c r="J181" s="253">
        <f>ROUND(I181*H181,2)</f>
        <v>0</v>
      </c>
      <c r="K181" s="249" t="s">
        <v>130</v>
      </c>
      <c r="L181" s="254"/>
      <c r="M181" s="255" t="s">
        <v>1</v>
      </c>
      <c r="N181" s="256" t="s">
        <v>42</v>
      </c>
      <c r="O181" s="70"/>
      <c r="P181" s="216">
        <f>O181*H181</f>
        <v>0</v>
      </c>
      <c r="Q181" s="216">
        <v>0</v>
      </c>
      <c r="R181" s="216">
        <f>Q181*H181</f>
        <v>0</v>
      </c>
      <c r="S181" s="216">
        <v>0</v>
      </c>
      <c r="T181" s="21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8" t="s">
        <v>87</v>
      </c>
      <c r="AT181" s="218" t="s">
        <v>459</v>
      </c>
      <c r="AU181" s="218" t="s">
        <v>85</v>
      </c>
      <c r="AY181" s="16" t="s">
        <v>123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6" t="s">
        <v>85</v>
      </c>
      <c r="BK181" s="219">
        <f>ROUND(I181*H181,2)</f>
        <v>0</v>
      </c>
      <c r="BL181" s="16" t="s">
        <v>85</v>
      </c>
      <c r="BM181" s="218" t="s">
        <v>728</v>
      </c>
    </row>
    <row r="182" spans="1:65" s="2" customFormat="1">
      <c r="A182" s="33"/>
      <c r="B182" s="34"/>
      <c r="C182" s="35"/>
      <c r="D182" s="220" t="s">
        <v>133</v>
      </c>
      <c r="E182" s="35"/>
      <c r="F182" s="221" t="s">
        <v>727</v>
      </c>
      <c r="G182" s="35"/>
      <c r="H182" s="35"/>
      <c r="I182" s="121"/>
      <c r="J182" s="35"/>
      <c r="K182" s="35"/>
      <c r="L182" s="38"/>
      <c r="M182" s="222"/>
      <c r="N182" s="223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133</v>
      </c>
      <c r="AU182" s="16" t="s">
        <v>85</v>
      </c>
    </row>
    <row r="183" spans="1:65" s="13" customFormat="1">
      <c r="B183" s="225"/>
      <c r="C183" s="226"/>
      <c r="D183" s="220" t="s">
        <v>137</v>
      </c>
      <c r="E183" s="227" t="s">
        <v>1</v>
      </c>
      <c r="F183" s="228" t="s">
        <v>729</v>
      </c>
      <c r="G183" s="226"/>
      <c r="H183" s="229">
        <v>12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AT183" s="235" t="s">
        <v>137</v>
      </c>
      <c r="AU183" s="235" t="s">
        <v>85</v>
      </c>
      <c r="AV183" s="13" t="s">
        <v>87</v>
      </c>
      <c r="AW183" s="13" t="s">
        <v>34</v>
      </c>
      <c r="AX183" s="13" t="s">
        <v>77</v>
      </c>
      <c r="AY183" s="235" t="s">
        <v>123</v>
      </c>
    </row>
    <row r="184" spans="1:65" s="13" customFormat="1">
      <c r="B184" s="225"/>
      <c r="C184" s="226"/>
      <c r="D184" s="220" t="s">
        <v>137</v>
      </c>
      <c r="E184" s="227" t="s">
        <v>1</v>
      </c>
      <c r="F184" s="228" t="s">
        <v>730</v>
      </c>
      <c r="G184" s="226"/>
      <c r="H184" s="229">
        <v>12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AT184" s="235" t="s">
        <v>137</v>
      </c>
      <c r="AU184" s="235" t="s">
        <v>85</v>
      </c>
      <c r="AV184" s="13" t="s">
        <v>87</v>
      </c>
      <c r="AW184" s="13" t="s">
        <v>34</v>
      </c>
      <c r="AX184" s="13" t="s">
        <v>77</v>
      </c>
      <c r="AY184" s="235" t="s">
        <v>123</v>
      </c>
    </row>
    <row r="185" spans="1:65" s="14" customFormat="1">
      <c r="B185" s="236"/>
      <c r="C185" s="237"/>
      <c r="D185" s="220" t="s">
        <v>137</v>
      </c>
      <c r="E185" s="238" t="s">
        <v>1</v>
      </c>
      <c r="F185" s="239" t="s">
        <v>163</v>
      </c>
      <c r="G185" s="237"/>
      <c r="H185" s="240">
        <v>24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AT185" s="246" t="s">
        <v>137</v>
      </c>
      <c r="AU185" s="246" t="s">
        <v>85</v>
      </c>
      <c r="AV185" s="14" t="s">
        <v>131</v>
      </c>
      <c r="AW185" s="14" t="s">
        <v>34</v>
      </c>
      <c r="AX185" s="14" t="s">
        <v>85</v>
      </c>
      <c r="AY185" s="246" t="s">
        <v>123</v>
      </c>
    </row>
    <row r="186" spans="1:65" s="2" customFormat="1" ht="21.75" customHeight="1">
      <c r="A186" s="33"/>
      <c r="B186" s="34"/>
      <c r="C186" s="247" t="s">
        <v>279</v>
      </c>
      <c r="D186" s="247" t="s">
        <v>459</v>
      </c>
      <c r="E186" s="248" t="s">
        <v>731</v>
      </c>
      <c r="F186" s="249" t="s">
        <v>732</v>
      </c>
      <c r="G186" s="250" t="s">
        <v>167</v>
      </c>
      <c r="H186" s="251">
        <v>3</v>
      </c>
      <c r="I186" s="252"/>
      <c r="J186" s="253">
        <f>ROUND(I186*H186,2)</f>
        <v>0</v>
      </c>
      <c r="K186" s="249" t="s">
        <v>130</v>
      </c>
      <c r="L186" s="254"/>
      <c r="M186" s="255" t="s">
        <v>1</v>
      </c>
      <c r="N186" s="256" t="s">
        <v>42</v>
      </c>
      <c r="O186" s="70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8" t="s">
        <v>87</v>
      </c>
      <c r="AT186" s="218" t="s">
        <v>459</v>
      </c>
      <c r="AU186" s="218" t="s">
        <v>85</v>
      </c>
      <c r="AY186" s="16" t="s">
        <v>123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6" t="s">
        <v>85</v>
      </c>
      <c r="BK186" s="219">
        <f>ROUND(I186*H186,2)</f>
        <v>0</v>
      </c>
      <c r="BL186" s="16" t="s">
        <v>85</v>
      </c>
      <c r="BM186" s="218" t="s">
        <v>733</v>
      </c>
    </row>
    <row r="187" spans="1:65" s="2" customFormat="1">
      <c r="A187" s="33"/>
      <c r="B187" s="34"/>
      <c r="C187" s="35"/>
      <c r="D187" s="220" t="s">
        <v>133</v>
      </c>
      <c r="E187" s="35"/>
      <c r="F187" s="221" t="s">
        <v>732</v>
      </c>
      <c r="G187" s="35"/>
      <c r="H187" s="35"/>
      <c r="I187" s="121"/>
      <c r="J187" s="35"/>
      <c r="K187" s="35"/>
      <c r="L187" s="38"/>
      <c r="M187" s="222"/>
      <c r="N187" s="223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133</v>
      </c>
      <c r="AU187" s="16" t="s">
        <v>85</v>
      </c>
    </row>
    <row r="188" spans="1:65" s="2" customFormat="1" ht="21.75" customHeight="1">
      <c r="A188" s="33"/>
      <c r="B188" s="34"/>
      <c r="C188" s="247" t="s">
        <v>284</v>
      </c>
      <c r="D188" s="247" t="s">
        <v>459</v>
      </c>
      <c r="E188" s="248" t="s">
        <v>734</v>
      </c>
      <c r="F188" s="249" t="s">
        <v>735</v>
      </c>
      <c r="G188" s="250" t="s">
        <v>167</v>
      </c>
      <c r="H188" s="251">
        <v>15</v>
      </c>
      <c r="I188" s="252"/>
      <c r="J188" s="253">
        <f>ROUND(I188*H188,2)</f>
        <v>0</v>
      </c>
      <c r="K188" s="249" t="s">
        <v>130</v>
      </c>
      <c r="L188" s="254"/>
      <c r="M188" s="255" t="s">
        <v>1</v>
      </c>
      <c r="N188" s="256" t="s">
        <v>42</v>
      </c>
      <c r="O188" s="70"/>
      <c r="P188" s="216">
        <f>O188*H188</f>
        <v>0</v>
      </c>
      <c r="Q188" s="216">
        <v>0</v>
      </c>
      <c r="R188" s="216">
        <f>Q188*H188</f>
        <v>0</v>
      </c>
      <c r="S188" s="216">
        <v>0</v>
      </c>
      <c r="T188" s="21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8" t="s">
        <v>87</v>
      </c>
      <c r="AT188" s="218" t="s">
        <v>459</v>
      </c>
      <c r="AU188" s="218" t="s">
        <v>85</v>
      </c>
      <c r="AY188" s="16" t="s">
        <v>123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6" t="s">
        <v>85</v>
      </c>
      <c r="BK188" s="219">
        <f>ROUND(I188*H188,2)</f>
        <v>0</v>
      </c>
      <c r="BL188" s="16" t="s">
        <v>85</v>
      </c>
      <c r="BM188" s="218" t="s">
        <v>736</v>
      </c>
    </row>
    <row r="189" spans="1:65" s="2" customFormat="1">
      <c r="A189" s="33"/>
      <c r="B189" s="34"/>
      <c r="C189" s="35"/>
      <c r="D189" s="220" t="s">
        <v>133</v>
      </c>
      <c r="E189" s="35"/>
      <c r="F189" s="221" t="s">
        <v>735</v>
      </c>
      <c r="G189" s="35"/>
      <c r="H189" s="35"/>
      <c r="I189" s="121"/>
      <c r="J189" s="35"/>
      <c r="K189" s="35"/>
      <c r="L189" s="38"/>
      <c r="M189" s="222"/>
      <c r="N189" s="223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133</v>
      </c>
      <c r="AU189" s="16" t="s">
        <v>85</v>
      </c>
    </row>
    <row r="190" spans="1:65" s="13" customFormat="1">
      <c r="B190" s="225"/>
      <c r="C190" s="226"/>
      <c r="D190" s="220" t="s">
        <v>137</v>
      </c>
      <c r="E190" s="227" t="s">
        <v>1</v>
      </c>
      <c r="F190" s="228" t="s">
        <v>737</v>
      </c>
      <c r="G190" s="226"/>
      <c r="H190" s="229">
        <v>10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AT190" s="235" t="s">
        <v>137</v>
      </c>
      <c r="AU190" s="235" t="s">
        <v>85</v>
      </c>
      <c r="AV190" s="13" t="s">
        <v>87</v>
      </c>
      <c r="AW190" s="13" t="s">
        <v>34</v>
      </c>
      <c r="AX190" s="13" t="s">
        <v>77</v>
      </c>
      <c r="AY190" s="235" t="s">
        <v>123</v>
      </c>
    </row>
    <row r="191" spans="1:65" s="13" customFormat="1">
      <c r="B191" s="225"/>
      <c r="C191" s="226"/>
      <c r="D191" s="220" t="s">
        <v>137</v>
      </c>
      <c r="E191" s="227" t="s">
        <v>1</v>
      </c>
      <c r="F191" s="228" t="s">
        <v>738</v>
      </c>
      <c r="G191" s="226"/>
      <c r="H191" s="229">
        <v>5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AT191" s="235" t="s">
        <v>137</v>
      </c>
      <c r="AU191" s="235" t="s">
        <v>85</v>
      </c>
      <c r="AV191" s="13" t="s">
        <v>87</v>
      </c>
      <c r="AW191" s="13" t="s">
        <v>34</v>
      </c>
      <c r="AX191" s="13" t="s">
        <v>77</v>
      </c>
      <c r="AY191" s="235" t="s">
        <v>123</v>
      </c>
    </row>
    <row r="192" spans="1:65" s="14" customFormat="1">
      <c r="B192" s="236"/>
      <c r="C192" s="237"/>
      <c r="D192" s="220" t="s">
        <v>137</v>
      </c>
      <c r="E192" s="238" t="s">
        <v>1</v>
      </c>
      <c r="F192" s="239" t="s">
        <v>163</v>
      </c>
      <c r="G192" s="237"/>
      <c r="H192" s="240">
        <v>15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AT192" s="246" t="s">
        <v>137</v>
      </c>
      <c r="AU192" s="246" t="s">
        <v>85</v>
      </c>
      <c r="AV192" s="14" t="s">
        <v>131</v>
      </c>
      <c r="AW192" s="14" t="s">
        <v>34</v>
      </c>
      <c r="AX192" s="14" t="s">
        <v>85</v>
      </c>
      <c r="AY192" s="246" t="s">
        <v>123</v>
      </c>
    </row>
    <row r="193" spans="1:65" s="2" customFormat="1" ht="21.75" customHeight="1">
      <c r="A193" s="33"/>
      <c r="B193" s="34"/>
      <c r="C193" s="247" t="s">
        <v>289</v>
      </c>
      <c r="D193" s="247" t="s">
        <v>459</v>
      </c>
      <c r="E193" s="248" t="s">
        <v>739</v>
      </c>
      <c r="F193" s="249" t="s">
        <v>740</v>
      </c>
      <c r="G193" s="250" t="s">
        <v>167</v>
      </c>
      <c r="H193" s="251">
        <v>5</v>
      </c>
      <c r="I193" s="252"/>
      <c r="J193" s="253">
        <f>ROUND(I193*H193,2)</f>
        <v>0</v>
      </c>
      <c r="K193" s="249" t="s">
        <v>130</v>
      </c>
      <c r="L193" s="254"/>
      <c r="M193" s="255" t="s">
        <v>1</v>
      </c>
      <c r="N193" s="256" t="s">
        <v>42</v>
      </c>
      <c r="O193" s="70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18" t="s">
        <v>87</v>
      </c>
      <c r="AT193" s="218" t="s">
        <v>459</v>
      </c>
      <c r="AU193" s="218" t="s">
        <v>85</v>
      </c>
      <c r="AY193" s="16" t="s">
        <v>123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6" t="s">
        <v>85</v>
      </c>
      <c r="BK193" s="219">
        <f>ROUND(I193*H193,2)</f>
        <v>0</v>
      </c>
      <c r="BL193" s="16" t="s">
        <v>85</v>
      </c>
      <c r="BM193" s="218" t="s">
        <v>741</v>
      </c>
    </row>
    <row r="194" spans="1:65" s="2" customFormat="1">
      <c r="A194" s="33"/>
      <c r="B194" s="34"/>
      <c r="C194" s="35"/>
      <c r="D194" s="220" t="s">
        <v>133</v>
      </c>
      <c r="E194" s="35"/>
      <c r="F194" s="221" t="s">
        <v>740</v>
      </c>
      <c r="G194" s="35"/>
      <c r="H194" s="35"/>
      <c r="I194" s="121"/>
      <c r="J194" s="35"/>
      <c r="K194" s="35"/>
      <c r="L194" s="38"/>
      <c r="M194" s="222"/>
      <c r="N194" s="223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133</v>
      </c>
      <c r="AU194" s="16" t="s">
        <v>85</v>
      </c>
    </row>
    <row r="195" spans="1:65" s="2" customFormat="1" ht="21.75" customHeight="1">
      <c r="A195" s="33"/>
      <c r="B195" s="34"/>
      <c r="C195" s="207" t="s">
        <v>294</v>
      </c>
      <c r="D195" s="207" t="s">
        <v>126</v>
      </c>
      <c r="E195" s="208" t="s">
        <v>742</v>
      </c>
      <c r="F195" s="209" t="s">
        <v>743</v>
      </c>
      <c r="G195" s="210" t="s">
        <v>148</v>
      </c>
      <c r="H195" s="211">
        <v>5</v>
      </c>
      <c r="I195" s="212"/>
      <c r="J195" s="213">
        <f>ROUND(I195*H195,2)</f>
        <v>0</v>
      </c>
      <c r="K195" s="209" t="s">
        <v>130</v>
      </c>
      <c r="L195" s="38"/>
      <c r="M195" s="214" t="s">
        <v>1</v>
      </c>
      <c r="N195" s="215" t="s">
        <v>42</v>
      </c>
      <c r="O195" s="70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8" t="s">
        <v>85</v>
      </c>
      <c r="AT195" s="218" t="s">
        <v>126</v>
      </c>
      <c r="AU195" s="218" t="s">
        <v>85</v>
      </c>
      <c r="AY195" s="16" t="s">
        <v>123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6" t="s">
        <v>85</v>
      </c>
      <c r="BK195" s="219">
        <f>ROUND(I195*H195,2)</f>
        <v>0</v>
      </c>
      <c r="BL195" s="16" t="s">
        <v>85</v>
      </c>
      <c r="BM195" s="218" t="s">
        <v>744</v>
      </c>
    </row>
    <row r="196" spans="1:65" s="2" customFormat="1" ht="19.5">
      <c r="A196" s="33"/>
      <c r="B196" s="34"/>
      <c r="C196" s="35"/>
      <c r="D196" s="220" t="s">
        <v>133</v>
      </c>
      <c r="E196" s="35"/>
      <c r="F196" s="221" t="s">
        <v>745</v>
      </c>
      <c r="G196" s="35"/>
      <c r="H196" s="35"/>
      <c r="I196" s="121"/>
      <c r="J196" s="35"/>
      <c r="K196" s="35"/>
      <c r="L196" s="38"/>
      <c r="M196" s="222"/>
      <c r="N196" s="223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133</v>
      </c>
      <c r="AU196" s="16" t="s">
        <v>85</v>
      </c>
    </row>
    <row r="197" spans="1:65" s="2" customFormat="1" ht="21.75" customHeight="1">
      <c r="A197" s="33"/>
      <c r="B197" s="34"/>
      <c r="C197" s="207" t="s">
        <v>300</v>
      </c>
      <c r="D197" s="207" t="s">
        <v>126</v>
      </c>
      <c r="E197" s="208" t="s">
        <v>746</v>
      </c>
      <c r="F197" s="209" t="s">
        <v>747</v>
      </c>
      <c r="G197" s="210" t="s">
        <v>148</v>
      </c>
      <c r="H197" s="211">
        <v>1</v>
      </c>
      <c r="I197" s="212"/>
      <c r="J197" s="213">
        <f>ROUND(I197*H197,2)</f>
        <v>0</v>
      </c>
      <c r="K197" s="209" t="s">
        <v>130</v>
      </c>
      <c r="L197" s="38"/>
      <c r="M197" s="214" t="s">
        <v>1</v>
      </c>
      <c r="N197" s="215" t="s">
        <v>42</v>
      </c>
      <c r="O197" s="70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8" t="s">
        <v>85</v>
      </c>
      <c r="AT197" s="218" t="s">
        <v>126</v>
      </c>
      <c r="AU197" s="218" t="s">
        <v>85</v>
      </c>
      <c r="AY197" s="16" t="s">
        <v>123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6" t="s">
        <v>85</v>
      </c>
      <c r="BK197" s="219">
        <f>ROUND(I197*H197,2)</f>
        <v>0</v>
      </c>
      <c r="BL197" s="16" t="s">
        <v>85</v>
      </c>
      <c r="BM197" s="218" t="s">
        <v>748</v>
      </c>
    </row>
    <row r="198" spans="1:65" s="2" customFormat="1" ht="19.5">
      <c r="A198" s="33"/>
      <c r="B198" s="34"/>
      <c r="C198" s="35"/>
      <c r="D198" s="220" t="s">
        <v>133</v>
      </c>
      <c r="E198" s="35"/>
      <c r="F198" s="221" t="s">
        <v>749</v>
      </c>
      <c r="G198" s="35"/>
      <c r="H198" s="35"/>
      <c r="I198" s="121"/>
      <c r="J198" s="35"/>
      <c r="K198" s="35"/>
      <c r="L198" s="38"/>
      <c r="M198" s="222"/>
      <c r="N198" s="223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133</v>
      </c>
      <c r="AU198" s="16" t="s">
        <v>85</v>
      </c>
    </row>
    <row r="199" spans="1:65" s="2" customFormat="1" ht="21.75" customHeight="1">
      <c r="A199" s="33"/>
      <c r="B199" s="34"/>
      <c r="C199" s="247" t="s">
        <v>306</v>
      </c>
      <c r="D199" s="247" t="s">
        <v>459</v>
      </c>
      <c r="E199" s="248" t="s">
        <v>750</v>
      </c>
      <c r="F199" s="249" t="s">
        <v>751</v>
      </c>
      <c r="G199" s="250" t="s">
        <v>148</v>
      </c>
      <c r="H199" s="251">
        <v>6</v>
      </c>
      <c r="I199" s="252"/>
      <c r="J199" s="253">
        <f>ROUND(I199*H199,2)</f>
        <v>0</v>
      </c>
      <c r="K199" s="249" t="s">
        <v>130</v>
      </c>
      <c r="L199" s="254"/>
      <c r="M199" s="255" t="s">
        <v>1</v>
      </c>
      <c r="N199" s="256" t="s">
        <v>42</v>
      </c>
      <c r="O199" s="70"/>
      <c r="P199" s="216">
        <f>O199*H199</f>
        <v>0</v>
      </c>
      <c r="Q199" s="216">
        <v>0</v>
      </c>
      <c r="R199" s="216">
        <f>Q199*H199</f>
        <v>0</v>
      </c>
      <c r="S199" s="216">
        <v>0</v>
      </c>
      <c r="T199" s="217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8" t="s">
        <v>664</v>
      </c>
      <c r="AT199" s="218" t="s">
        <v>459</v>
      </c>
      <c r="AU199" s="218" t="s">
        <v>85</v>
      </c>
      <c r="AY199" s="16" t="s">
        <v>123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6" t="s">
        <v>85</v>
      </c>
      <c r="BK199" s="219">
        <f>ROUND(I199*H199,2)</f>
        <v>0</v>
      </c>
      <c r="BL199" s="16" t="s">
        <v>664</v>
      </c>
      <c r="BM199" s="218" t="s">
        <v>752</v>
      </c>
    </row>
    <row r="200" spans="1:65" s="2" customFormat="1" ht="19.5">
      <c r="A200" s="33"/>
      <c r="B200" s="34"/>
      <c r="C200" s="35"/>
      <c r="D200" s="220" t="s">
        <v>133</v>
      </c>
      <c r="E200" s="35"/>
      <c r="F200" s="221" t="s">
        <v>751</v>
      </c>
      <c r="G200" s="35"/>
      <c r="H200" s="35"/>
      <c r="I200" s="121"/>
      <c r="J200" s="35"/>
      <c r="K200" s="35"/>
      <c r="L200" s="38"/>
      <c r="M200" s="222"/>
      <c r="N200" s="223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133</v>
      </c>
      <c r="AU200" s="16" t="s">
        <v>85</v>
      </c>
    </row>
    <row r="201" spans="1:65" s="2" customFormat="1" ht="21.75" customHeight="1">
      <c r="A201" s="33"/>
      <c r="B201" s="34"/>
      <c r="C201" s="207" t="s">
        <v>313</v>
      </c>
      <c r="D201" s="207" t="s">
        <v>126</v>
      </c>
      <c r="E201" s="208" t="s">
        <v>753</v>
      </c>
      <c r="F201" s="209" t="s">
        <v>754</v>
      </c>
      <c r="G201" s="210" t="s">
        <v>148</v>
      </c>
      <c r="H201" s="211">
        <v>6</v>
      </c>
      <c r="I201" s="212"/>
      <c r="J201" s="213">
        <f>ROUND(I201*H201,2)</f>
        <v>0</v>
      </c>
      <c r="K201" s="209" t="s">
        <v>130</v>
      </c>
      <c r="L201" s="38"/>
      <c r="M201" s="214" t="s">
        <v>1</v>
      </c>
      <c r="N201" s="215" t="s">
        <v>42</v>
      </c>
      <c r="O201" s="70"/>
      <c r="P201" s="216">
        <f>O201*H201</f>
        <v>0</v>
      </c>
      <c r="Q201" s="216">
        <v>0</v>
      </c>
      <c r="R201" s="216">
        <f>Q201*H201</f>
        <v>0</v>
      </c>
      <c r="S201" s="216">
        <v>0</v>
      </c>
      <c r="T201" s="217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8" t="s">
        <v>85</v>
      </c>
      <c r="AT201" s="218" t="s">
        <v>126</v>
      </c>
      <c r="AU201" s="218" t="s">
        <v>85</v>
      </c>
      <c r="AY201" s="16" t="s">
        <v>123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16" t="s">
        <v>85</v>
      </c>
      <c r="BK201" s="219">
        <f>ROUND(I201*H201,2)</f>
        <v>0</v>
      </c>
      <c r="BL201" s="16" t="s">
        <v>85</v>
      </c>
      <c r="BM201" s="218" t="s">
        <v>755</v>
      </c>
    </row>
    <row r="202" spans="1:65" s="2" customFormat="1">
      <c r="A202" s="33"/>
      <c r="B202" s="34"/>
      <c r="C202" s="35"/>
      <c r="D202" s="220" t="s">
        <v>133</v>
      </c>
      <c r="E202" s="35"/>
      <c r="F202" s="221" t="s">
        <v>756</v>
      </c>
      <c r="G202" s="35"/>
      <c r="H202" s="35"/>
      <c r="I202" s="121"/>
      <c r="J202" s="35"/>
      <c r="K202" s="35"/>
      <c r="L202" s="38"/>
      <c r="M202" s="222"/>
      <c r="N202" s="223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133</v>
      </c>
      <c r="AU202" s="16" t="s">
        <v>85</v>
      </c>
    </row>
    <row r="203" spans="1:65" s="2" customFormat="1" ht="21.75" customHeight="1">
      <c r="A203" s="33"/>
      <c r="B203" s="34"/>
      <c r="C203" s="247" t="s">
        <v>318</v>
      </c>
      <c r="D203" s="247" t="s">
        <v>459</v>
      </c>
      <c r="E203" s="248" t="s">
        <v>757</v>
      </c>
      <c r="F203" s="249" t="s">
        <v>758</v>
      </c>
      <c r="G203" s="250" t="s">
        <v>148</v>
      </c>
      <c r="H203" s="251">
        <v>6</v>
      </c>
      <c r="I203" s="252"/>
      <c r="J203" s="253">
        <f>ROUND(I203*H203,2)</f>
        <v>0</v>
      </c>
      <c r="K203" s="249" t="s">
        <v>130</v>
      </c>
      <c r="L203" s="254"/>
      <c r="M203" s="255" t="s">
        <v>1</v>
      </c>
      <c r="N203" s="256" t="s">
        <v>42</v>
      </c>
      <c r="O203" s="70"/>
      <c r="P203" s="216">
        <f>O203*H203</f>
        <v>0</v>
      </c>
      <c r="Q203" s="216">
        <v>0</v>
      </c>
      <c r="R203" s="216">
        <f>Q203*H203</f>
        <v>0</v>
      </c>
      <c r="S203" s="216">
        <v>0</v>
      </c>
      <c r="T203" s="217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18" t="s">
        <v>664</v>
      </c>
      <c r="AT203" s="218" t="s">
        <v>459</v>
      </c>
      <c r="AU203" s="218" t="s">
        <v>85</v>
      </c>
      <c r="AY203" s="16" t="s">
        <v>123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16" t="s">
        <v>85</v>
      </c>
      <c r="BK203" s="219">
        <f>ROUND(I203*H203,2)</f>
        <v>0</v>
      </c>
      <c r="BL203" s="16" t="s">
        <v>664</v>
      </c>
      <c r="BM203" s="218" t="s">
        <v>759</v>
      </c>
    </row>
    <row r="204" spans="1:65" s="2" customFormat="1">
      <c r="A204" s="33"/>
      <c r="B204" s="34"/>
      <c r="C204" s="35"/>
      <c r="D204" s="220" t="s">
        <v>133</v>
      </c>
      <c r="E204" s="35"/>
      <c r="F204" s="221" t="s">
        <v>758</v>
      </c>
      <c r="G204" s="35"/>
      <c r="H204" s="35"/>
      <c r="I204" s="121"/>
      <c r="J204" s="35"/>
      <c r="K204" s="35"/>
      <c r="L204" s="38"/>
      <c r="M204" s="222"/>
      <c r="N204" s="223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133</v>
      </c>
      <c r="AU204" s="16" t="s">
        <v>85</v>
      </c>
    </row>
    <row r="205" spans="1:65" s="2" customFormat="1" ht="21.75" customHeight="1">
      <c r="A205" s="33"/>
      <c r="B205" s="34"/>
      <c r="C205" s="207" t="s">
        <v>323</v>
      </c>
      <c r="D205" s="207" t="s">
        <v>126</v>
      </c>
      <c r="E205" s="208" t="s">
        <v>760</v>
      </c>
      <c r="F205" s="209" t="s">
        <v>761</v>
      </c>
      <c r="G205" s="210" t="s">
        <v>148</v>
      </c>
      <c r="H205" s="211">
        <v>2</v>
      </c>
      <c r="I205" s="212"/>
      <c r="J205" s="213">
        <f>ROUND(I205*H205,2)</f>
        <v>0</v>
      </c>
      <c r="K205" s="209" t="s">
        <v>130</v>
      </c>
      <c r="L205" s="38"/>
      <c r="M205" s="214" t="s">
        <v>1</v>
      </c>
      <c r="N205" s="215" t="s">
        <v>42</v>
      </c>
      <c r="O205" s="70"/>
      <c r="P205" s="216">
        <f>O205*H205</f>
        <v>0</v>
      </c>
      <c r="Q205" s="216">
        <v>0</v>
      </c>
      <c r="R205" s="216">
        <f>Q205*H205</f>
        <v>0</v>
      </c>
      <c r="S205" s="216">
        <v>0</v>
      </c>
      <c r="T205" s="217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18" t="s">
        <v>85</v>
      </c>
      <c r="AT205" s="218" t="s">
        <v>126</v>
      </c>
      <c r="AU205" s="218" t="s">
        <v>85</v>
      </c>
      <c r="AY205" s="16" t="s">
        <v>123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16" t="s">
        <v>85</v>
      </c>
      <c r="BK205" s="219">
        <f>ROUND(I205*H205,2)</f>
        <v>0</v>
      </c>
      <c r="BL205" s="16" t="s">
        <v>85</v>
      </c>
      <c r="BM205" s="218" t="s">
        <v>762</v>
      </c>
    </row>
    <row r="206" spans="1:65" s="2" customFormat="1" ht="29.25">
      <c r="A206" s="33"/>
      <c r="B206" s="34"/>
      <c r="C206" s="35"/>
      <c r="D206" s="220" t="s">
        <v>133</v>
      </c>
      <c r="E206" s="35"/>
      <c r="F206" s="221" t="s">
        <v>763</v>
      </c>
      <c r="G206" s="35"/>
      <c r="H206" s="35"/>
      <c r="I206" s="121"/>
      <c r="J206" s="35"/>
      <c r="K206" s="35"/>
      <c r="L206" s="38"/>
      <c r="M206" s="222"/>
      <c r="N206" s="223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133</v>
      </c>
      <c r="AU206" s="16" t="s">
        <v>85</v>
      </c>
    </row>
    <row r="207" spans="1:65" s="2" customFormat="1" ht="21.75" customHeight="1">
      <c r="A207" s="33"/>
      <c r="B207" s="34"/>
      <c r="C207" s="207" t="s">
        <v>328</v>
      </c>
      <c r="D207" s="207" t="s">
        <v>126</v>
      </c>
      <c r="E207" s="208" t="s">
        <v>764</v>
      </c>
      <c r="F207" s="209" t="s">
        <v>765</v>
      </c>
      <c r="G207" s="210" t="s">
        <v>148</v>
      </c>
      <c r="H207" s="211">
        <v>1</v>
      </c>
      <c r="I207" s="212"/>
      <c r="J207" s="213">
        <f>ROUND(I207*H207,2)</f>
        <v>0</v>
      </c>
      <c r="K207" s="209" t="s">
        <v>130</v>
      </c>
      <c r="L207" s="38"/>
      <c r="M207" s="214" t="s">
        <v>1</v>
      </c>
      <c r="N207" s="215" t="s">
        <v>42</v>
      </c>
      <c r="O207" s="70"/>
      <c r="P207" s="216">
        <f>O207*H207</f>
        <v>0</v>
      </c>
      <c r="Q207" s="216">
        <v>0</v>
      </c>
      <c r="R207" s="216">
        <f>Q207*H207</f>
        <v>0</v>
      </c>
      <c r="S207" s="216">
        <v>0</v>
      </c>
      <c r="T207" s="21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8" t="s">
        <v>85</v>
      </c>
      <c r="AT207" s="218" t="s">
        <v>126</v>
      </c>
      <c r="AU207" s="218" t="s">
        <v>85</v>
      </c>
      <c r="AY207" s="16" t="s">
        <v>123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6" t="s">
        <v>85</v>
      </c>
      <c r="BK207" s="219">
        <f>ROUND(I207*H207,2)</f>
        <v>0</v>
      </c>
      <c r="BL207" s="16" t="s">
        <v>85</v>
      </c>
      <c r="BM207" s="218" t="s">
        <v>766</v>
      </c>
    </row>
    <row r="208" spans="1:65" s="2" customFormat="1" ht="29.25">
      <c r="A208" s="33"/>
      <c r="B208" s="34"/>
      <c r="C208" s="35"/>
      <c r="D208" s="220" t="s">
        <v>133</v>
      </c>
      <c r="E208" s="35"/>
      <c r="F208" s="221" t="s">
        <v>767</v>
      </c>
      <c r="G208" s="35"/>
      <c r="H208" s="35"/>
      <c r="I208" s="121"/>
      <c r="J208" s="35"/>
      <c r="K208" s="35"/>
      <c r="L208" s="38"/>
      <c r="M208" s="222"/>
      <c r="N208" s="223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133</v>
      </c>
      <c r="AU208" s="16" t="s">
        <v>85</v>
      </c>
    </row>
    <row r="209" spans="1:65" s="2" customFormat="1" ht="21.75" customHeight="1">
      <c r="A209" s="33"/>
      <c r="B209" s="34"/>
      <c r="C209" s="207" t="s">
        <v>333</v>
      </c>
      <c r="D209" s="207" t="s">
        <v>126</v>
      </c>
      <c r="E209" s="208" t="s">
        <v>768</v>
      </c>
      <c r="F209" s="209" t="s">
        <v>769</v>
      </c>
      <c r="G209" s="210" t="s">
        <v>148</v>
      </c>
      <c r="H209" s="211">
        <v>2</v>
      </c>
      <c r="I209" s="212"/>
      <c r="J209" s="213">
        <f>ROUND(I209*H209,2)</f>
        <v>0</v>
      </c>
      <c r="K209" s="209" t="s">
        <v>130</v>
      </c>
      <c r="L209" s="38"/>
      <c r="M209" s="214" t="s">
        <v>1</v>
      </c>
      <c r="N209" s="215" t="s">
        <v>42</v>
      </c>
      <c r="O209" s="70"/>
      <c r="P209" s="216">
        <f>O209*H209</f>
        <v>0</v>
      </c>
      <c r="Q209" s="216">
        <v>0</v>
      </c>
      <c r="R209" s="216">
        <f>Q209*H209</f>
        <v>0</v>
      </c>
      <c r="S209" s="216">
        <v>0</v>
      </c>
      <c r="T209" s="217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18" t="s">
        <v>85</v>
      </c>
      <c r="AT209" s="218" t="s">
        <v>126</v>
      </c>
      <c r="AU209" s="218" t="s">
        <v>85</v>
      </c>
      <c r="AY209" s="16" t="s">
        <v>123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6" t="s">
        <v>85</v>
      </c>
      <c r="BK209" s="219">
        <f>ROUND(I209*H209,2)</f>
        <v>0</v>
      </c>
      <c r="BL209" s="16" t="s">
        <v>85</v>
      </c>
      <c r="BM209" s="218" t="s">
        <v>770</v>
      </c>
    </row>
    <row r="210" spans="1:65" s="2" customFormat="1" ht="29.25">
      <c r="A210" s="33"/>
      <c r="B210" s="34"/>
      <c r="C210" s="35"/>
      <c r="D210" s="220" t="s">
        <v>133</v>
      </c>
      <c r="E210" s="35"/>
      <c r="F210" s="221" t="s">
        <v>771</v>
      </c>
      <c r="G210" s="35"/>
      <c r="H210" s="35"/>
      <c r="I210" s="121"/>
      <c r="J210" s="35"/>
      <c r="K210" s="35"/>
      <c r="L210" s="38"/>
      <c r="M210" s="222"/>
      <c r="N210" s="223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133</v>
      </c>
      <c r="AU210" s="16" t="s">
        <v>85</v>
      </c>
    </row>
    <row r="211" spans="1:65" s="2" customFormat="1" ht="21.75" customHeight="1">
      <c r="A211" s="33"/>
      <c r="B211" s="34"/>
      <c r="C211" s="207" t="s">
        <v>338</v>
      </c>
      <c r="D211" s="207" t="s">
        <v>126</v>
      </c>
      <c r="E211" s="208" t="s">
        <v>772</v>
      </c>
      <c r="F211" s="209" t="s">
        <v>773</v>
      </c>
      <c r="G211" s="210" t="s">
        <v>148</v>
      </c>
      <c r="H211" s="211">
        <v>1</v>
      </c>
      <c r="I211" s="212"/>
      <c r="J211" s="213">
        <f>ROUND(I211*H211,2)</f>
        <v>0</v>
      </c>
      <c r="K211" s="209" t="s">
        <v>130</v>
      </c>
      <c r="L211" s="38"/>
      <c r="M211" s="214" t="s">
        <v>1</v>
      </c>
      <c r="N211" s="215" t="s">
        <v>42</v>
      </c>
      <c r="O211" s="70"/>
      <c r="P211" s="216">
        <f>O211*H211</f>
        <v>0</v>
      </c>
      <c r="Q211" s="216">
        <v>0</v>
      </c>
      <c r="R211" s="216">
        <f>Q211*H211</f>
        <v>0</v>
      </c>
      <c r="S211" s="216">
        <v>0</v>
      </c>
      <c r="T211" s="217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8" t="s">
        <v>85</v>
      </c>
      <c r="AT211" s="218" t="s">
        <v>126</v>
      </c>
      <c r="AU211" s="218" t="s">
        <v>85</v>
      </c>
      <c r="AY211" s="16" t="s">
        <v>123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6" t="s">
        <v>85</v>
      </c>
      <c r="BK211" s="219">
        <f>ROUND(I211*H211,2)</f>
        <v>0</v>
      </c>
      <c r="BL211" s="16" t="s">
        <v>85</v>
      </c>
      <c r="BM211" s="218" t="s">
        <v>774</v>
      </c>
    </row>
    <row r="212" spans="1:65" s="2" customFormat="1" ht="29.25">
      <c r="A212" s="33"/>
      <c r="B212" s="34"/>
      <c r="C212" s="35"/>
      <c r="D212" s="220" t="s">
        <v>133</v>
      </c>
      <c r="E212" s="35"/>
      <c r="F212" s="221" t="s">
        <v>775</v>
      </c>
      <c r="G212" s="35"/>
      <c r="H212" s="35"/>
      <c r="I212" s="121"/>
      <c r="J212" s="35"/>
      <c r="K212" s="35"/>
      <c r="L212" s="38"/>
      <c r="M212" s="222"/>
      <c r="N212" s="223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133</v>
      </c>
      <c r="AU212" s="16" t="s">
        <v>85</v>
      </c>
    </row>
    <row r="213" spans="1:65" s="12" customFormat="1" ht="25.9" customHeight="1">
      <c r="B213" s="191"/>
      <c r="C213" s="192"/>
      <c r="D213" s="193" t="s">
        <v>76</v>
      </c>
      <c r="E213" s="194" t="s">
        <v>776</v>
      </c>
      <c r="F213" s="194" t="s">
        <v>777</v>
      </c>
      <c r="G213" s="192"/>
      <c r="H213" s="192"/>
      <c r="I213" s="195"/>
      <c r="J213" s="196">
        <f>BK213</f>
        <v>0</v>
      </c>
      <c r="K213" s="192"/>
      <c r="L213" s="197"/>
      <c r="M213" s="198"/>
      <c r="N213" s="199"/>
      <c r="O213" s="199"/>
      <c r="P213" s="200">
        <f>SUM(P214:P259)</f>
        <v>0</v>
      </c>
      <c r="Q213" s="199"/>
      <c r="R213" s="200">
        <f>SUM(R214:R259)</f>
        <v>0</v>
      </c>
      <c r="S213" s="199"/>
      <c r="T213" s="201">
        <f>SUM(T214:T259)</f>
        <v>0</v>
      </c>
      <c r="AR213" s="202" t="s">
        <v>131</v>
      </c>
      <c r="AT213" s="203" t="s">
        <v>76</v>
      </c>
      <c r="AU213" s="203" t="s">
        <v>77</v>
      </c>
      <c r="AY213" s="202" t="s">
        <v>123</v>
      </c>
      <c r="BK213" s="204">
        <f>SUM(BK214:BK259)</f>
        <v>0</v>
      </c>
    </row>
    <row r="214" spans="1:65" s="2" customFormat="1" ht="21.75" customHeight="1">
      <c r="A214" s="33"/>
      <c r="B214" s="34"/>
      <c r="C214" s="207" t="s">
        <v>343</v>
      </c>
      <c r="D214" s="207" t="s">
        <v>126</v>
      </c>
      <c r="E214" s="208" t="s">
        <v>778</v>
      </c>
      <c r="F214" s="209" t="s">
        <v>779</v>
      </c>
      <c r="G214" s="210" t="s">
        <v>148</v>
      </c>
      <c r="H214" s="211">
        <v>4</v>
      </c>
      <c r="I214" s="212"/>
      <c r="J214" s="213">
        <f>ROUND(I214*H214,2)</f>
        <v>0</v>
      </c>
      <c r="K214" s="209" t="s">
        <v>130</v>
      </c>
      <c r="L214" s="38"/>
      <c r="M214" s="214" t="s">
        <v>1</v>
      </c>
      <c r="N214" s="215" t="s">
        <v>42</v>
      </c>
      <c r="O214" s="70"/>
      <c r="P214" s="216">
        <f>O214*H214</f>
        <v>0</v>
      </c>
      <c r="Q214" s="216">
        <v>0</v>
      </c>
      <c r="R214" s="216">
        <f>Q214*H214</f>
        <v>0</v>
      </c>
      <c r="S214" s="216">
        <v>0</v>
      </c>
      <c r="T214" s="217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18" t="s">
        <v>85</v>
      </c>
      <c r="AT214" s="218" t="s">
        <v>126</v>
      </c>
      <c r="AU214" s="218" t="s">
        <v>85</v>
      </c>
      <c r="AY214" s="16" t="s">
        <v>123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16" t="s">
        <v>85</v>
      </c>
      <c r="BK214" s="219">
        <f>ROUND(I214*H214,2)</f>
        <v>0</v>
      </c>
      <c r="BL214" s="16" t="s">
        <v>85</v>
      </c>
      <c r="BM214" s="218" t="s">
        <v>780</v>
      </c>
    </row>
    <row r="215" spans="1:65" s="2" customFormat="1">
      <c r="A215" s="33"/>
      <c r="B215" s="34"/>
      <c r="C215" s="35"/>
      <c r="D215" s="220" t="s">
        <v>133</v>
      </c>
      <c r="E215" s="35"/>
      <c r="F215" s="221" t="s">
        <v>779</v>
      </c>
      <c r="G215" s="35"/>
      <c r="H215" s="35"/>
      <c r="I215" s="121"/>
      <c r="J215" s="35"/>
      <c r="K215" s="35"/>
      <c r="L215" s="38"/>
      <c r="M215" s="222"/>
      <c r="N215" s="223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133</v>
      </c>
      <c r="AU215" s="16" t="s">
        <v>85</v>
      </c>
    </row>
    <row r="216" spans="1:65" s="2" customFormat="1" ht="21.75" customHeight="1">
      <c r="A216" s="33"/>
      <c r="B216" s="34"/>
      <c r="C216" s="207" t="s">
        <v>348</v>
      </c>
      <c r="D216" s="207" t="s">
        <v>126</v>
      </c>
      <c r="E216" s="208" t="s">
        <v>781</v>
      </c>
      <c r="F216" s="209" t="s">
        <v>782</v>
      </c>
      <c r="G216" s="210" t="s">
        <v>148</v>
      </c>
      <c r="H216" s="211">
        <v>4</v>
      </c>
      <c r="I216" s="212"/>
      <c r="J216" s="213">
        <f>ROUND(I216*H216,2)</f>
        <v>0</v>
      </c>
      <c r="K216" s="209" t="s">
        <v>130</v>
      </c>
      <c r="L216" s="38"/>
      <c r="M216" s="214" t="s">
        <v>1</v>
      </c>
      <c r="N216" s="215" t="s">
        <v>42</v>
      </c>
      <c r="O216" s="70"/>
      <c r="P216" s="216">
        <f>O216*H216</f>
        <v>0</v>
      </c>
      <c r="Q216" s="216">
        <v>0</v>
      </c>
      <c r="R216" s="216">
        <f>Q216*H216</f>
        <v>0</v>
      </c>
      <c r="S216" s="216">
        <v>0</v>
      </c>
      <c r="T216" s="217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8" t="s">
        <v>85</v>
      </c>
      <c r="AT216" s="218" t="s">
        <v>126</v>
      </c>
      <c r="AU216" s="218" t="s">
        <v>85</v>
      </c>
      <c r="AY216" s="16" t="s">
        <v>123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6" t="s">
        <v>85</v>
      </c>
      <c r="BK216" s="219">
        <f>ROUND(I216*H216,2)</f>
        <v>0</v>
      </c>
      <c r="BL216" s="16" t="s">
        <v>85</v>
      </c>
      <c r="BM216" s="218" t="s">
        <v>783</v>
      </c>
    </row>
    <row r="217" spans="1:65" s="2" customFormat="1" ht="29.25">
      <c r="A217" s="33"/>
      <c r="B217" s="34"/>
      <c r="C217" s="35"/>
      <c r="D217" s="220" t="s">
        <v>133</v>
      </c>
      <c r="E217" s="35"/>
      <c r="F217" s="221" t="s">
        <v>784</v>
      </c>
      <c r="G217" s="35"/>
      <c r="H217" s="35"/>
      <c r="I217" s="121"/>
      <c r="J217" s="35"/>
      <c r="K217" s="35"/>
      <c r="L217" s="38"/>
      <c r="M217" s="222"/>
      <c r="N217" s="223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133</v>
      </c>
      <c r="AU217" s="16" t="s">
        <v>85</v>
      </c>
    </row>
    <row r="218" spans="1:65" s="2" customFormat="1" ht="21.75" customHeight="1">
      <c r="A218" s="33"/>
      <c r="B218" s="34"/>
      <c r="C218" s="247" t="s">
        <v>354</v>
      </c>
      <c r="D218" s="247" t="s">
        <v>459</v>
      </c>
      <c r="E218" s="248" t="s">
        <v>785</v>
      </c>
      <c r="F218" s="249" t="s">
        <v>786</v>
      </c>
      <c r="G218" s="250" t="s">
        <v>148</v>
      </c>
      <c r="H218" s="251">
        <v>4</v>
      </c>
      <c r="I218" s="252"/>
      <c r="J218" s="253">
        <f>ROUND(I218*H218,2)</f>
        <v>0</v>
      </c>
      <c r="K218" s="249" t="s">
        <v>130</v>
      </c>
      <c r="L218" s="254"/>
      <c r="M218" s="255" t="s">
        <v>1</v>
      </c>
      <c r="N218" s="256" t="s">
        <v>42</v>
      </c>
      <c r="O218" s="70"/>
      <c r="P218" s="216">
        <f>O218*H218</f>
        <v>0</v>
      </c>
      <c r="Q218" s="216">
        <v>0</v>
      </c>
      <c r="R218" s="216">
        <f>Q218*H218</f>
        <v>0</v>
      </c>
      <c r="S218" s="216">
        <v>0</v>
      </c>
      <c r="T218" s="217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18" t="s">
        <v>664</v>
      </c>
      <c r="AT218" s="218" t="s">
        <v>459</v>
      </c>
      <c r="AU218" s="218" t="s">
        <v>85</v>
      </c>
      <c r="AY218" s="16" t="s">
        <v>123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16" t="s">
        <v>85</v>
      </c>
      <c r="BK218" s="219">
        <f>ROUND(I218*H218,2)</f>
        <v>0</v>
      </c>
      <c r="BL218" s="16" t="s">
        <v>664</v>
      </c>
      <c r="BM218" s="218" t="s">
        <v>787</v>
      </c>
    </row>
    <row r="219" spans="1:65" s="2" customFormat="1">
      <c r="A219" s="33"/>
      <c r="B219" s="34"/>
      <c r="C219" s="35"/>
      <c r="D219" s="220" t="s">
        <v>133</v>
      </c>
      <c r="E219" s="35"/>
      <c r="F219" s="221" t="s">
        <v>786</v>
      </c>
      <c r="G219" s="35"/>
      <c r="H219" s="35"/>
      <c r="I219" s="121"/>
      <c r="J219" s="35"/>
      <c r="K219" s="35"/>
      <c r="L219" s="38"/>
      <c r="M219" s="222"/>
      <c r="N219" s="223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133</v>
      </c>
      <c r="AU219" s="16" t="s">
        <v>85</v>
      </c>
    </row>
    <row r="220" spans="1:65" s="2" customFormat="1" ht="21.75" customHeight="1">
      <c r="A220" s="33"/>
      <c r="B220" s="34"/>
      <c r="C220" s="247" t="s">
        <v>359</v>
      </c>
      <c r="D220" s="247" t="s">
        <v>459</v>
      </c>
      <c r="E220" s="248" t="s">
        <v>788</v>
      </c>
      <c r="F220" s="249" t="s">
        <v>789</v>
      </c>
      <c r="G220" s="250" t="s">
        <v>148</v>
      </c>
      <c r="H220" s="251">
        <v>4</v>
      </c>
      <c r="I220" s="252"/>
      <c r="J220" s="253">
        <f>ROUND(I220*H220,2)</f>
        <v>0</v>
      </c>
      <c r="K220" s="249" t="s">
        <v>130</v>
      </c>
      <c r="L220" s="254"/>
      <c r="M220" s="255" t="s">
        <v>1</v>
      </c>
      <c r="N220" s="256" t="s">
        <v>42</v>
      </c>
      <c r="O220" s="70"/>
      <c r="P220" s="216">
        <f>O220*H220</f>
        <v>0</v>
      </c>
      <c r="Q220" s="216">
        <v>0</v>
      </c>
      <c r="R220" s="216">
        <f>Q220*H220</f>
        <v>0</v>
      </c>
      <c r="S220" s="216">
        <v>0</v>
      </c>
      <c r="T220" s="217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18" t="s">
        <v>87</v>
      </c>
      <c r="AT220" s="218" t="s">
        <v>459</v>
      </c>
      <c r="AU220" s="218" t="s">
        <v>85</v>
      </c>
      <c r="AY220" s="16" t="s">
        <v>123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16" t="s">
        <v>85</v>
      </c>
      <c r="BK220" s="219">
        <f>ROUND(I220*H220,2)</f>
        <v>0</v>
      </c>
      <c r="BL220" s="16" t="s">
        <v>85</v>
      </c>
      <c r="BM220" s="218" t="s">
        <v>790</v>
      </c>
    </row>
    <row r="221" spans="1:65" s="2" customFormat="1">
      <c r="A221" s="33"/>
      <c r="B221" s="34"/>
      <c r="C221" s="35"/>
      <c r="D221" s="220" t="s">
        <v>133</v>
      </c>
      <c r="E221" s="35"/>
      <c r="F221" s="221" t="s">
        <v>789</v>
      </c>
      <c r="G221" s="35"/>
      <c r="H221" s="35"/>
      <c r="I221" s="121"/>
      <c r="J221" s="35"/>
      <c r="K221" s="35"/>
      <c r="L221" s="38"/>
      <c r="M221" s="222"/>
      <c r="N221" s="223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133</v>
      </c>
      <c r="AU221" s="16" t="s">
        <v>85</v>
      </c>
    </row>
    <row r="222" spans="1:65" s="2" customFormat="1" ht="21.75" customHeight="1">
      <c r="A222" s="33"/>
      <c r="B222" s="34"/>
      <c r="C222" s="207" t="s">
        <v>364</v>
      </c>
      <c r="D222" s="207" t="s">
        <v>126</v>
      </c>
      <c r="E222" s="208" t="s">
        <v>791</v>
      </c>
      <c r="F222" s="209" t="s">
        <v>792</v>
      </c>
      <c r="G222" s="210" t="s">
        <v>148</v>
      </c>
      <c r="H222" s="211">
        <v>6</v>
      </c>
      <c r="I222" s="212"/>
      <c r="J222" s="213">
        <f>ROUND(I222*H222,2)</f>
        <v>0</v>
      </c>
      <c r="K222" s="209" t="s">
        <v>130</v>
      </c>
      <c r="L222" s="38"/>
      <c r="M222" s="214" t="s">
        <v>1</v>
      </c>
      <c r="N222" s="215" t="s">
        <v>42</v>
      </c>
      <c r="O222" s="70"/>
      <c r="P222" s="216">
        <f>O222*H222</f>
        <v>0</v>
      </c>
      <c r="Q222" s="216">
        <v>0</v>
      </c>
      <c r="R222" s="216">
        <f>Q222*H222</f>
        <v>0</v>
      </c>
      <c r="S222" s="216">
        <v>0</v>
      </c>
      <c r="T222" s="217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18" t="s">
        <v>85</v>
      </c>
      <c r="AT222" s="218" t="s">
        <v>126</v>
      </c>
      <c r="AU222" s="218" t="s">
        <v>85</v>
      </c>
      <c r="AY222" s="16" t="s">
        <v>123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16" t="s">
        <v>85</v>
      </c>
      <c r="BK222" s="219">
        <f>ROUND(I222*H222,2)</f>
        <v>0</v>
      </c>
      <c r="BL222" s="16" t="s">
        <v>85</v>
      </c>
      <c r="BM222" s="218" t="s">
        <v>793</v>
      </c>
    </row>
    <row r="223" spans="1:65" s="2" customFormat="1">
      <c r="A223" s="33"/>
      <c r="B223" s="34"/>
      <c r="C223" s="35"/>
      <c r="D223" s="220" t="s">
        <v>133</v>
      </c>
      <c r="E223" s="35"/>
      <c r="F223" s="221" t="s">
        <v>792</v>
      </c>
      <c r="G223" s="35"/>
      <c r="H223" s="35"/>
      <c r="I223" s="121"/>
      <c r="J223" s="35"/>
      <c r="K223" s="35"/>
      <c r="L223" s="38"/>
      <c r="M223" s="222"/>
      <c r="N223" s="223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133</v>
      </c>
      <c r="AU223" s="16" t="s">
        <v>85</v>
      </c>
    </row>
    <row r="224" spans="1:65" s="2" customFormat="1" ht="21.75" customHeight="1">
      <c r="A224" s="33"/>
      <c r="B224" s="34"/>
      <c r="C224" s="207" t="s">
        <v>369</v>
      </c>
      <c r="D224" s="207" t="s">
        <v>126</v>
      </c>
      <c r="E224" s="208" t="s">
        <v>794</v>
      </c>
      <c r="F224" s="209" t="s">
        <v>795</v>
      </c>
      <c r="G224" s="210" t="s">
        <v>148</v>
      </c>
      <c r="H224" s="211">
        <v>6</v>
      </c>
      <c r="I224" s="212"/>
      <c r="J224" s="213">
        <f>ROUND(I224*H224,2)</f>
        <v>0</v>
      </c>
      <c r="K224" s="209" t="s">
        <v>130</v>
      </c>
      <c r="L224" s="38"/>
      <c r="M224" s="214" t="s">
        <v>1</v>
      </c>
      <c r="N224" s="215" t="s">
        <v>42</v>
      </c>
      <c r="O224" s="70"/>
      <c r="P224" s="216">
        <f>O224*H224</f>
        <v>0</v>
      </c>
      <c r="Q224" s="216">
        <v>0</v>
      </c>
      <c r="R224" s="216">
        <f>Q224*H224</f>
        <v>0</v>
      </c>
      <c r="S224" s="216">
        <v>0</v>
      </c>
      <c r="T224" s="217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18" t="s">
        <v>85</v>
      </c>
      <c r="AT224" s="218" t="s">
        <v>126</v>
      </c>
      <c r="AU224" s="218" t="s">
        <v>85</v>
      </c>
      <c r="AY224" s="16" t="s">
        <v>123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16" t="s">
        <v>85</v>
      </c>
      <c r="BK224" s="219">
        <f>ROUND(I224*H224,2)</f>
        <v>0</v>
      </c>
      <c r="BL224" s="16" t="s">
        <v>85</v>
      </c>
      <c r="BM224" s="218" t="s">
        <v>796</v>
      </c>
    </row>
    <row r="225" spans="1:65" s="2" customFormat="1" ht="29.25">
      <c r="A225" s="33"/>
      <c r="B225" s="34"/>
      <c r="C225" s="35"/>
      <c r="D225" s="220" t="s">
        <v>133</v>
      </c>
      <c r="E225" s="35"/>
      <c r="F225" s="221" t="s">
        <v>797</v>
      </c>
      <c r="G225" s="35"/>
      <c r="H225" s="35"/>
      <c r="I225" s="121"/>
      <c r="J225" s="35"/>
      <c r="K225" s="35"/>
      <c r="L225" s="38"/>
      <c r="M225" s="222"/>
      <c r="N225" s="223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133</v>
      </c>
      <c r="AU225" s="16" t="s">
        <v>85</v>
      </c>
    </row>
    <row r="226" spans="1:65" s="2" customFormat="1" ht="21.75" customHeight="1">
      <c r="A226" s="33"/>
      <c r="B226" s="34"/>
      <c r="C226" s="247" t="s">
        <v>375</v>
      </c>
      <c r="D226" s="247" t="s">
        <v>459</v>
      </c>
      <c r="E226" s="248" t="s">
        <v>798</v>
      </c>
      <c r="F226" s="249" t="s">
        <v>799</v>
      </c>
      <c r="G226" s="250" t="s">
        <v>148</v>
      </c>
      <c r="H226" s="251">
        <v>6</v>
      </c>
      <c r="I226" s="252"/>
      <c r="J226" s="253">
        <f>ROUND(I226*H226,2)</f>
        <v>0</v>
      </c>
      <c r="K226" s="249" t="s">
        <v>130</v>
      </c>
      <c r="L226" s="254"/>
      <c r="M226" s="255" t="s">
        <v>1</v>
      </c>
      <c r="N226" s="256" t="s">
        <v>42</v>
      </c>
      <c r="O226" s="70"/>
      <c r="P226" s="216">
        <f>O226*H226</f>
        <v>0</v>
      </c>
      <c r="Q226" s="216">
        <v>0</v>
      </c>
      <c r="R226" s="216">
        <f>Q226*H226</f>
        <v>0</v>
      </c>
      <c r="S226" s="216">
        <v>0</v>
      </c>
      <c r="T226" s="217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18" t="s">
        <v>664</v>
      </c>
      <c r="AT226" s="218" t="s">
        <v>459</v>
      </c>
      <c r="AU226" s="218" t="s">
        <v>85</v>
      </c>
      <c r="AY226" s="16" t="s">
        <v>123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16" t="s">
        <v>85</v>
      </c>
      <c r="BK226" s="219">
        <f>ROUND(I226*H226,2)</f>
        <v>0</v>
      </c>
      <c r="BL226" s="16" t="s">
        <v>664</v>
      </c>
      <c r="BM226" s="218" t="s">
        <v>800</v>
      </c>
    </row>
    <row r="227" spans="1:65" s="2" customFormat="1">
      <c r="A227" s="33"/>
      <c r="B227" s="34"/>
      <c r="C227" s="35"/>
      <c r="D227" s="220" t="s">
        <v>133</v>
      </c>
      <c r="E227" s="35"/>
      <c r="F227" s="221" t="s">
        <v>799</v>
      </c>
      <c r="G227" s="35"/>
      <c r="H227" s="35"/>
      <c r="I227" s="121"/>
      <c r="J227" s="35"/>
      <c r="K227" s="35"/>
      <c r="L227" s="38"/>
      <c r="M227" s="222"/>
      <c r="N227" s="223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133</v>
      </c>
      <c r="AU227" s="16" t="s">
        <v>85</v>
      </c>
    </row>
    <row r="228" spans="1:65" s="2" customFormat="1" ht="21.75" customHeight="1">
      <c r="A228" s="33"/>
      <c r="B228" s="34"/>
      <c r="C228" s="207" t="s">
        <v>381</v>
      </c>
      <c r="D228" s="207" t="s">
        <v>126</v>
      </c>
      <c r="E228" s="208" t="s">
        <v>801</v>
      </c>
      <c r="F228" s="209" t="s">
        <v>802</v>
      </c>
      <c r="G228" s="210" t="s">
        <v>148</v>
      </c>
      <c r="H228" s="211">
        <v>30</v>
      </c>
      <c r="I228" s="212"/>
      <c r="J228" s="213">
        <f>ROUND(I228*H228,2)</f>
        <v>0</v>
      </c>
      <c r="K228" s="209" t="s">
        <v>130</v>
      </c>
      <c r="L228" s="38"/>
      <c r="M228" s="214" t="s">
        <v>1</v>
      </c>
      <c r="N228" s="215" t="s">
        <v>42</v>
      </c>
      <c r="O228" s="70"/>
      <c r="P228" s="216">
        <f>O228*H228</f>
        <v>0</v>
      </c>
      <c r="Q228" s="216">
        <v>0</v>
      </c>
      <c r="R228" s="216">
        <f>Q228*H228</f>
        <v>0</v>
      </c>
      <c r="S228" s="216">
        <v>0</v>
      </c>
      <c r="T228" s="217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8" t="s">
        <v>85</v>
      </c>
      <c r="AT228" s="218" t="s">
        <v>126</v>
      </c>
      <c r="AU228" s="218" t="s">
        <v>85</v>
      </c>
      <c r="AY228" s="16" t="s">
        <v>123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6" t="s">
        <v>85</v>
      </c>
      <c r="BK228" s="219">
        <f>ROUND(I228*H228,2)</f>
        <v>0</v>
      </c>
      <c r="BL228" s="16" t="s">
        <v>85</v>
      </c>
      <c r="BM228" s="218" t="s">
        <v>803</v>
      </c>
    </row>
    <row r="229" spans="1:65" s="2" customFormat="1">
      <c r="A229" s="33"/>
      <c r="B229" s="34"/>
      <c r="C229" s="35"/>
      <c r="D229" s="220" t="s">
        <v>133</v>
      </c>
      <c r="E229" s="35"/>
      <c r="F229" s="221" t="s">
        <v>802</v>
      </c>
      <c r="G229" s="35"/>
      <c r="H229" s="35"/>
      <c r="I229" s="121"/>
      <c r="J229" s="35"/>
      <c r="K229" s="35"/>
      <c r="L229" s="38"/>
      <c r="M229" s="222"/>
      <c r="N229" s="223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133</v>
      </c>
      <c r="AU229" s="16" t="s">
        <v>85</v>
      </c>
    </row>
    <row r="230" spans="1:65" s="13" customFormat="1">
      <c r="B230" s="225"/>
      <c r="C230" s="226"/>
      <c r="D230" s="220" t="s">
        <v>137</v>
      </c>
      <c r="E230" s="227" t="s">
        <v>1</v>
      </c>
      <c r="F230" s="228" t="s">
        <v>804</v>
      </c>
      <c r="G230" s="226"/>
      <c r="H230" s="229">
        <v>4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AT230" s="235" t="s">
        <v>137</v>
      </c>
      <c r="AU230" s="235" t="s">
        <v>85</v>
      </c>
      <c r="AV230" s="13" t="s">
        <v>87</v>
      </c>
      <c r="AW230" s="13" t="s">
        <v>34</v>
      </c>
      <c r="AX230" s="13" t="s">
        <v>77</v>
      </c>
      <c r="AY230" s="235" t="s">
        <v>123</v>
      </c>
    </row>
    <row r="231" spans="1:65" s="13" customFormat="1">
      <c r="B231" s="225"/>
      <c r="C231" s="226"/>
      <c r="D231" s="220" t="s">
        <v>137</v>
      </c>
      <c r="E231" s="227" t="s">
        <v>1</v>
      </c>
      <c r="F231" s="228" t="s">
        <v>805</v>
      </c>
      <c r="G231" s="226"/>
      <c r="H231" s="229">
        <v>2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AT231" s="235" t="s">
        <v>137</v>
      </c>
      <c r="AU231" s="235" t="s">
        <v>85</v>
      </c>
      <c r="AV231" s="13" t="s">
        <v>87</v>
      </c>
      <c r="AW231" s="13" t="s">
        <v>34</v>
      </c>
      <c r="AX231" s="13" t="s">
        <v>77</v>
      </c>
      <c r="AY231" s="235" t="s">
        <v>123</v>
      </c>
    </row>
    <row r="232" spans="1:65" s="13" customFormat="1">
      <c r="B232" s="225"/>
      <c r="C232" s="226"/>
      <c r="D232" s="220" t="s">
        <v>137</v>
      </c>
      <c r="E232" s="227" t="s">
        <v>1</v>
      </c>
      <c r="F232" s="228" t="s">
        <v>806</v>
      </c>
      <c r="G232" s="226"/>
      <c r="H232" s="229">
        <v>2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AT232" s="235" t="s">
        <v>137</v>
      </c>
      <c r="AU232" s="235" t="s">
        <v>85</v>
      </c>
      <c r="AV232" s="13" t="s">
        <v>87</v>
      </c>
      <c r="AW232" s="13" t="s">
        <v>34</v>
      </c>
      <c r="AX232" s="13" t="s">
        <v>77</v>
      </c>
      <c r="AY232" s="235" t="s">
        <v>123</v>
      </c>
    </row>
    <row r="233" spans="1:65" s="13" customFormat="1">
      <c r="B233" s="225"/>
      <c r="C233" s="226"/>
      <c r="D233" s="220" t="s">
        <v>137</v>
      </c>
      <c r="E233" s="227" t="s">
        <v>1</v>
      </c>
      <c r="F233" s="228" t="s">
        <v>807</v>
      </c>
      <c r="G233" s="226"/>
      <c r="H233" s="229">
        <v>10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AT233" s="235" t="s">
        <v>137</v>
      </c>
      <c r="AU233" s="235" t="s">
        <v>85</v>
      </c>
      <c r="AV233" s="13" t="s">
        <v>87</v>
      </c>
      <c r="AW233" s="13" t="s">
        <v>34</v>
      </c>
      <c r="AX233" s="13" t="s">
        <v>77</v>
      </c>
      <c r="AY233" s="235" t="s">
        <v>123</v>
      </c>
    </row>
    <row r="234" spans="1:65" s="13" customFormat="1">
      <c r="B234" s="225"/>
      <c r="C234" s="226"/>
      <c r="D234" s="220" t="s">
        <v>137</v>
      </c>
      <c r="E234" s="227" t="s">
        <v>1</v>
      </c>
      <c r="F234" s="228" t="s">
        <v>808</v>
      </c>
      <c r="G234" s="226"/>
      <c r="H234" s="229">
        <v>12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AT234" s="235" t="s">
        <v>137</v>
      </c>
      <c r="AU234" s="235" t="s">
        <v>85</v>
      </c>
      <c r="AV234" s="13" t="s">
        <v>87</v>
      </c>
      <c r="AW234" s="13" t="s">
        <v>34</v>
      </c>
      <c r="AX234" s="13" t="s">
        <v>77</v>
      </c>
      <c r="AY234" s="235" t="s">
        <v>123</v>
      </c>
    </row>
    <row r="235" spans="1:65" s="14" customFormat="1">
      <c r="B235" s="236"/>
      <c r="C235" s="237"/>
      <c r="D235" s="220" t="s">
        <v>137</v>
      </c>
      <c r="E235" s="238" t="s">
        <v>1</v>
      </c>
      <c r="F235" s="239" t="s">
        <v>163</v>
      </c>
      <c r="G235" s="237"/>
      <c r="H235" s="240">
        <v>30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AT235" s="246" t="s">
        <v>137</v>
      </c>
      <c r="AU235" s="246" t="s">
        <v>85</v>
      </c>
      <c r="AV235" s="14" t="s">
        <v>131</v>
      </c>
      <c r="AW235" s="14" t="s">
        <v>34</v>
      </c>
      <c r="AX235" s="14" t="s">
        <v>85</v>
      </c>
      <c r="AY235" s="246" t="s">
        <v>123</v>
      </c>
    </row>
    <row r="236" spans="1:65" s="2" customFormat="1" ht="21.75" customHeight="1">
      <c r="A236" s="33"/>
      <c r="B236" s="34"/>
      <c r="C236" s="207" t="s">
        <v>387</v>
      </c>
      <c r="D236" s="207" t="s">
        <v>126</v>
      </c>
      <c r="E236" s="208" t="s">
        <v>809</v>
      </c>
      <c r="F236" s="209" t="s">
        <v>810</v>
      </c>
      <c r="G236" s="210" t="s">
        <v>148</v>
      </c>
      <c r="H236" s="211">
        <v>5</v>
      </c>
      <c r="I236" s="212"/>
      <c r="J236" s="213">
        <f>ROUND(I236*H236,2)</f>
        <v>0</v>
      </c>
      <c r="K236" s="209" t="s">
        <v>130</v>
      </c>
      <c r="L236" s="38"/>
      <c r="M236" s="214" t="s">
        <v>1</v>
      </c>
      <c r="N236" s="215" t="s">
        <v>42</v>
      </c>
      <c r="O236" s="70"/>
      <c r="P236" s="216">
        <f>O236*H236</f>
        <v>0</v>
      </c>
      <c r="Q236" s="216">
        <v>0</v>
      </c>
      <c r="R236" s="216">
        <f>Q236*H236</f>
        <v>0</v>
      </c>
      <c r="S236" s="216">
        <v>0</v>
      </c>
      <c r="T236" s="217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8" t="s">
        <v>85</v>
      </c>
      <c r="AT236" s="218" t="s">
        <v>126</v>
      </c>
      <c r="AU236" s="218" t="s">
        <v>85</v>
      </c>
      <c r="AY236" s="16" t="s">
        <v>123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16" t="s">
        <v>85</v>
      </c>
      <c r="BK236" s="219">
        <f>ROUND(I236*H236,2)</f>
        <v>0</v>
      </c>
      <c r="BL236" s="16" t="s">
        <v>85</v>
      </c>
      <c r="BM236" s="218" t="s">
        <v>811</v>
      </c>
    </row>
    <row r="237" spans="1:65" s="2" customFormat="1">
      <c r="A237" s="33"/>
      <c r="B237" s="34"/>
      <c r="C237" s="35"/>
      <c r="D237" s="220" t="s">
        <v>133</v>
      </c>
      <c r="E237" s="35"/>
      <c r="F237" s="221" t="s">
        <v>810</v>
      </c>
      <c r="G237" s="35"/>
      <c r="H237" s="35"/>
      <c r="I237" s="121"/>
      <c r="J237" s="35"/>
      <c r="K237" s="35"/>
      <c r="L237" s="38"/>
      <c r="M237" s="222"/>
      <c r="N237" s="223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133</v>
      </c>
      <c r="AU237" s="16" t="s">
        <v>85</v>
      </c>
    </row>
    <row r="238" spans="1:65" s="2" customFormat="1" ht="21.75" customHeight="1">
      <c r="A238" s="33"/>
      <c r="B238" s="34"/>
      <c r="C238" s="207" t="s">
        <v>392</v>
      </c>
      <c r="D238" s="207" t="s">
        <v>126</v>
      </c>
      <c r="E238" s="208" t="s">
        <v>812</v>
      </c>
      <c r="F238" s="209" t="s">
        <v>813</v>
      </c>
      <c r="G238" s="210" t="s">
        <v>148</v>
      </c>
      <c r="H238" s="211">
        <v>5</v>
      </c>
      <c r="I238" s="212"/>
      <c r="J238" s="213">
        <f>ROUND(I238*H238,2)</f>
        <v>0</v>
      </c>
      <c r="K238" s="209" t="s">
        <v>130</v>
      </c>
      <c r="L238" s="38"/>
      <c r="M238" s="214" t="s">
        <v>1</v>
      </c>
      <c r="N238" s="215" t="s">
        <v>42</v>
      </c>
      <c r="O238" s="70"/>
      <c r="P238" s="216">
        <f>O238*H238</f>
        <v>0</v>
      </c>
      <c r="Q238" s="216">
        <v>0</v>
      </c>
      <c r="R238" s="216">
        <f>Q238*H238</f>
        <v>0</v>
      </c>
      <c r="S238" s="216">
        <v>0</v>
      </c>
      <c r="T238" s="217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18" t="s">
        <v>85</v>
      </c>
      <c r="AT238" s="218" t="s">
        <v>126</v>
      </c>
      <c r="AU238" s="218" t="s">
        <v>85</v>
      </c>
      <c r="AY238" s="16" t="s">
        <v>123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16" t="s">
        <v>85</v>
      </c>
      <c r="BK238" s="219">
        <f>ROUND(I238*H238,2)</f>
        <v>0</v>
      </c>
      <c r="BL238" s="16" t="s">
        <v>85</v>
      </c>
      <c r="BM238" s="218" t="s">
        <v>814</v>
      </c>
    </row>
    <row r="239" spans="1:65" s="2" customFormat="1" ht="19.5">
      <c r="A239" s="33"/>
      <c r="B239" s="34"/>
      <c r="C239" s="35"/>
      <c r="D239" s="220" t="s">
        <v>133</v>
      </c>
      <c r="E239" s="35"/>
      <c r="F239" s="221" t="s">
        <v>815</v>
      </c>
      <c r="G239" s="35"/>
      <c r="H239" s="35"/>
      <c r="I239" s="121"/>
      <c r="J239" s="35"/>
      <c r="K239" s="35"/>
      <c r="L239" s="38"/>
      <c r="M239" s="222"/>
      <c r="N239" s="223"/>
      <c r="O239" s="70"/>
      <c r="P239" s="70"/>
      <c r="Q239" s="70"/>
      <c r="R239" s="70"/>
      <c r="S239" s="70"/>
      <c r="T239" s="71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133</v>
      </c>
      <c r="AU239" s="16" t="s">
        <v>85</v>
      </c>
    </row>
    <row r="240" spans="1:65" s="2" customFormat="1" ht="21.75" customHeight="1">
      <c r="A240" s="33"/>
      <c r="B240" s="34"/>
      <c r="C240" s="247" t="s">
        <v>397</v>
      </c>
      <c r="D240" s="247" t="s">
        <v>459</v>
      </c>
      <c r="E240" s="248" t="s">
        <v>816</v>
      </c>
      <c r="F240" s="249" t="s">
        <v>817</v>
      </c>
      <c r="G240" s="250" t="s">
        <v>148</v>
      </c>
      <c r="H240" s="251">
        <v>3</v>
      </c>
      <c r="I240" s="252"/>
      <c r="J240" s="253">
        <f>ROUND(I240*H240,2)</f>
        <v>0</v>
      </c>
      <c r="K240" s="249" t="s">
        <v>130</v>
      </c>
      <c r="L240" s="254"/>
      <c r="M240" s="255" t="s">
        <v>1</v>
      </c>
      <c r="N240" s="256" t="s">
        <v>42</v>
      </c>
      <c r="O240" s="70"/>
      <c r="P240" s="216">
        <f>O240*H240</f>
        <v>0</v>
      </c>
      <c r="Q240" s="216">
        <v>0</v>
      </c>
      <c r="R240" s="216">
        <f>Q240*H240</f>
        <v>0</v>
      </c>
      <c r="S240" s="216">
        <v>0</v>
      </c>
      <c r="T240" s="217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18" t="s">
        <v>664</v>
      </c>
      <c r="AT240" s="218" t="s">
        <v>459</v>
      </c>
      <c r="AU240" s="218" t="s">
        <v>85</v>
      </c>
      <c r="AY240" s="16" t="s">
        <v>123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6" t="s">
        <v>85</v>
      </c>
      <c r="BK240" s="219">
        <f>ROUND(I240*H240,2)</f>
        <v>0</v>
      </c>
      <c r="BL240" s="16" t="s">
        <v>664</v>
      </c>
      <c r="BM240" s="218" t="s">
        <v>818</v>
      </c>
    </row>
    <row r="241" spans="1:65" s="2" customFormat="1">
      <c r="A241" s="33"/>
      <c r="B241" s="34"/>
      <c r="C241" s="35"/>
      <c r="D241" s="220" t="s">
        <v>133</v>
      </c>
      <c r="E241" s="35"/>
      <c r="F241" s="221" t="s">
        <v>817</v>
      </c>
      <c r="G241" s="35"/>
      <c r="H241" s="35"/>
      <c r="I241" s="121"/>
      <c r="J241" s="35"/>
      <c r="K241" s="35"/>
      <c r="L241" s="38"/>
      <c r="M241" s="222"/>
      <c r="N241" s="223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133</v>
      </c>
      <c r="AU241" s="16" t="s">
        <v>85</v>
      </c>
    </row>
    <row r="242" spans="1:65" s="2" customFormat="1" ht="21.75" customHeight="1">
      <c r="A242" s="33"/>
      <c r="B242" s="34"/>
      <c r="C242" s="247" t="s">
        <v>402</v>
      </c>
      <c r="D242" s="247" t="s">
        <v>459</v>
      </c>
      <c r="E242" s="248" t="s">
        <v>819</v>
      </c>
      <c r="F242" s="249" t="s">
        <v>820</v>
      </c>
      <c r="G242" s="250" t="s">
        <v>148</v>
      </c>
      <c r="H242" s="251">
        <v>2</v>
      </c>
      <c r="I242" s="252"/>
      <c r="J242" s="253">
        <f>ROUND(I242*H242,2)</f>
        <v>0</v>
      </c>
      <c r="K242" s="249" t="s">
        <v>130</v>
      </c>
      <c r="L242" s="254"/>
      <c r="M242" s="255" t="s">
        <v>1</v>
      </c>
      <c r="N242" s="256" t="s">
        <v>42</v>
      </c>
      <c r="O242" s="70"/>
      <c r="P242" s="216">
        <f>O242*H242</f>
        <v>0</v>
      </c>
      <c r="Q242" s="216">
        <v>0</v>
      </c>
      <c r="R242" s="216">
        <f>Q242*H242</f>
        <v>0</v>
      </c>
      <c r="S242" s="216">
        <v>0</v>
      </c>
      <c r="T242" s="217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18" t="s">
        <v>87</v>
      </c>
      <c r="AT242" s="218" t="s">
        <v>459</v>
      </c>
      <c r="AU242" s="218" t="s">
        <v>85</v>
      </c>
      <c r="AY242" s="16" t="s">
        <v>123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16" t="s">
        <v>85</v>
      </c>
      <c r="BK242" s="219">
        <f>ROUND(I242*H242,2)</f>
        <v>0</v>
      </c>
      <c r="BL242" s="16" t="s">
        <v>85</v>
      </c>
      <c r="BM242" s="218" t="s">
        <v>821</v>
      </c>
    </row>
    <row r="243" spans="1:65" s="2" customFormat="1">
      <c r="A243" s="33"/>
      <c r="B243" s="34"/>
      <c r="C243" s="35"/>
      <c r="D243" s="220" t="s">
        <v>133</v>
      </c>
      <c r="E243" s="35"/>
      <c r="F243" s="221" t="s">
        <v>820</v>
      </c>
      <c r="G243" s="35"/>
      <c r="H243" s="35"/>
      <c r="I243" s="121"/>
      <c r="J243" s="35"/>
      <c r="K243" s="35"/>
      <c r="L243" s="38"/>
      <c r="M243" s="222"/>
      <c r="N243" s="223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133</v>
      </c>
      <c r="AU243" s="16" t="s">
        <v>85</v>
      </c>
    </row>
    <row r="244" spans="1:65" s="2" customFormat="1" ht="21.75" customHeight="1">
      <c r="A244" s="33"/>
      <c r="B244" s="34"/>
      <c r="C244" s="247" t="s">
        <v>407</v>
      </c>
      <c r="D244" s="247" t="s">
        <v>459</v>
      </c>
      <c r="E244" s="248" t="s">
        <v>822</v>
      </c>
      <c r="F244" s="249" t="s">
        <v>823</v>
      </c>
      <c r="G244" s="250" t="s">
        <v>148</v>
      </c>
      <c r="H244" s="251">
        <v>12</v>
      </c>
      <c r="I244" s="252"/>
      <c r="J244" s="253">
        <f>ROUND(I244*H244,2)</f>
        <v>0</v>
      </c>
      <c r="K244" s="249" t="s">
        <v>130</v>
      </c>
      <c r="L244" s="254"/>
      <c r="M244" s="255" t="s">
        <v>1</v>
      </c>
      <c r="N244" s="256" t="s">
        <v>42</v>
      </c>
      <c r="O244" s="70"/>
      <c r="P244" s="216">
        <f>O244*H244</f>
        <v>0</v>
      </c>
      <c r="Q244" s="216">
        <v>0</v>
      </c>
      <c r="R244" s="216">
        <f>Q244*H244</f>
        <v>0</v>
      </c>
      <c r="S244" s="216">
        <v>0</v>
      </c>
      <c r="T244" s="217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18" t="s">
        <v>87</v>
      </c>
      <c r="AT244" s="218" t="s">
        <v>459</v>
      </c>
      <c r="AU244" s="218" t="s">
        <v>85</v>
      </c>
      <c r="AY244" s="16" t="s">
        <v>123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16" t="s">
        <v>85</v>
      </c>
      <c r="BK244" s="219">
        <f>ROUND(I244*H244,2)</f>
        <v>0</v>
      </c>
      <c r="BL244" s="16" t="s">
        <v>85</v>
      </c>
      <c r="BM244" s="218" t="s">
        <v>824</v>
      </c>
    </row>
    <row r="245" spans="1:65" s="2" customFormat="1">
      <c r="A245" s="33"/>
      <c r="B245" s="34"/>
      <c r="C245" s="35"/>
      <c r="D245" s="220" t="s">
        <v>133</v>
      </c>
      <c r="E245" s="35"/>
      <c r="F245" s="221" t="s">
        <v>823</v>
      </c>
      <c r="G245" s="35"/>
      <c r="H245" s="35"/>
      <c r="I245" s="121"/>
      <c r="J245" s="35"/>
      <c r="K245" s="35"/>
      <c r="L245" s="38"/>
      <c r="M245" s="222"/>
      <c r="N245" s="223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133</v>
      </c>
      <c r="AU245" s="16" t="s">
        <v>85</v>
      </c>
    </row>
    <row r="246" spans="1:65" s="2" customFormat="1" ht="21.75" customHeight="1">
      <c r="A246" s="33"/>
      <c r="B246" s="34"/>
      <c r="C246" s="207" t="s">
        <v>413</v>
      </c>
      <c r="D246" s="207" t="s">
        <v>126</v>
      </c>
      <c r="E246" s="208" t="s">
        <v>825</v>
      </c>
      <c r="F246" s="209" t="s">
        <v>826</v>
      </c>
      <c r="G246" s="210" t="s">
        <v>148</v>
      </c>
      <c r="H246" s="211">
        <v>2</v>
      </c>
      <c r="I246" s="212"/>
      <c r="J246" s="213">
        <f>ROUND(I246*H246,2)</f>
        <v>0</v>
      </c>
      <c r="K246" s="209" t="s">
        <v>130</v>
      </c>
      <c r="L246" s="38"/>
      <c r="M246" s="214" t="s">
        <v>1</v>
      </c>
      <c r="N246" s="215" t="s">
        <v>42</v>
      </c>
      <c r="O246" s="70"/>
      <c r="P246" s="216">
        <f>O246*H246</f>
        <v>0</v>
      </c>
      <c r="Q246" s="216">
        <v>0</v>
      </c>
      <c r="R246" s="216">
        <f>Q246*H246</f>
        <v>0</v>
      </c>
      <c r="S246" s="216">
        <v>0</v>
      </c>
      <c r="T246" s="217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18" t="s">
        <v>85</v>
      </c>
      <c r="AT246" s="218" t="s">
        <v>126</v>
      </c>
      <c r="AU246" s="218" t="s">
        <v>85</v>
      </c>
      <c r="AY246" s="16" t="s">
        <v>123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6" t="s">
        <v>85</v>
      </c>
      <c r="BK246" s="219">
        <f>ROUND(I246*H246,2)</f>
        <v>0</v>
      </c>
      <c r="BL246" s="16" t="s">
        <v>85</v>
      </c>
      <c r="BM246" s="218" t="s">
        <v>827</v>
      </c>
    </row>
    <row r="247" spans="1:65" s="2" customFormat="1" ht="19.5">
      <c r="A247" s="33"/>
      <c r="B247" s="34"/>
      <c r="C247" s="35"/>
      <c r="D247" s="220" t="s">
        <v>133</v>
      </c>
      <c r="E247" s="35"/>
      <c r="F247" s="221" t="s">
        <v>828</v>
      </c>
      <c r="G247" s="35"/>
      <c r="H247" s="35"/>
      <c r="I247" s="121"/>
      <c r="J247" s="35"/>
      <c r="K247" s="35"/>
      <c r="L247" s="38"/>
      <c r="M247" s="222"/>
      <c r="N247" s="223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133</v>
      </c>
      <c r="AU247" s="16" t="s">
        <v>85</v>
      </c>
    </row>
    <row r="248" spans="1:65" s="2" customFormat="1" ht="21.75" customHeight="1">
      <c r="A248" s="33"/>
      <c r="B248" s="34"/>
      <c r="C248" s="247" t="s">
        <v>419</v>
      </c>
      <c r="D248" s="247" t="s">
        <v>459</v>
      </c>
      <c r="E248" s="248" t="s">
        <v>829</v>
      </c>
      <c r="F248" s="249" t="s">
        <v>830</v>
      </c>
      <c r="G248" s="250" t="s">
        <v>148</v>
      </c>
      <c r="H248" s="251">
        <v>2</v>
      </c>
      <c r="I248" s="252"/>
      <c r="J248" s="253">
        <f>ROUND(I248*H248,2)</f>
        <v>0</v>
      </c>
      <c r="K248" s="249" t="s">
        <v>130</v>
      </c>
      <c r="L248" s="254"/>
      <c r="M248" s="255" t="s">
        <v>1</v>
      </c>
      <c r="N248" s="256" t="s">
        <v>42</v>
      </c>
      <c r="O248" s="70"/>
      <c r="P248" s="216">
        <f>O248*H248</f>
        <v>0</v>
      </c>
      <c r="Q248" s="216">
        <v>0</v>
      </c>
      <c r="R248" s="216">
        <f>Q248*H248</f>
        <v>0</v>
      </c>
      <c r="S248" s="216">
        <v>0</v>
      </c>
      <c r="T248" s="217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18" t="s">
        <v>664</v>
      </c>
      <c r="AT248" s="218" t="s">
        <v>459</v>
      </c>
      <c r="AU248" s="218" t="s">
        <v>85</v>
      </c>
      <c r="AY248" s="16" t="s">
        <v>123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16" t="s">
        <v>85</v>
      </c>
      <c r="BK248" s="219">
        <f>ROUND(I248*H248,2)</f>
        <v>0</v>
      </c>
      <c r="BL248" s="16" t="s">
        <v>664</v>
      </c>
      <c r="BM248" s="218" t="s">
        <v>831</v>
      </c>
    </row>
    <row r="249" spans="1:65" s="2" customFormat="1">
      <c r="A249" s="33"/>
      <c r="B249" s="34"/>
      <c r="C249" s="35"/>
      <c r="D249" s="220" t="s">
        <v>133</v>
      </c>
      <c r="E249" s="35"/>
      <c r="F249" s="221" t="s">
        <v>830</v>
      </c>
      <c r="G249" s="35"/>
      <c r="H249" s="35"/>
      <c r="I249" s="121"/>
      <c r="J249" s="35"/>
      <c r="K249" s="35"/>
      <c r="L249" s="38"/>
      <c r="M249" s="222"/>
      <c r="N249" s="223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133</v>
      </c>
      <c r="AU249" s="16" t="s">
        <v>85</v>
      </c>
    </row>
    <row r="250" spans="1:65" s="2" customFormat="1" ht="21.75" customHeight="1">
      <c r="A250" s="33"/>
      <c r="B250" s="34"/>
      <c r="C250" s="247" t="s">
        <v>424</v>
      </c>
      <c r="D250" s="247" t="s">
        <v>459</v>
      </c>
      <c r="E250" s="248" t="s">
        <v>832</v>
      </c>
      <c r="F250" s="249" t="s">
        <v>833</v>
      </c>
      <c r="G250" s="250" t="s">
        <v>148</v>
      </c>
      <c r="H250" s="251">
        <v>10</v>
      </c>
      <c r="I250" s="252"/>
      <c r="J250" s="253">
        <f>ROUND(I250*H250,2)</f>
        <v>0</v>
      </c>
      <c r="K250" s="249" t="s">
        <v>130</v>
      </c>
      <c r="L250" s="254"/>
      <c r="M250" s="255" t="s">
        <v>1</v>
      </c>
      <c r="N250" s="256" t="s">
        <v>42</v>
      </c>
      <c r="O250" s="70"/>
      <c r="P250" s="216">
        <f>O250*H250</f>
        <v>0</v>
      </c>
      <c r="Q250" s="216">
        <v>0</v>
      </c>
      <c r="R250" s="216">
        <f>Q250*H250</f>
        <v>0</v>
      </c>
      <c r="S250" s="216">
        <v>0</v>
      </c>
      <c r="T250" s="217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18" t="s">
        <v>664</v>
      </c>
      <c r="AT250" s="218" t="s">
        <v>459</v>
      </c>
      <c r="AU250" s="218" t="s">
        <v>85</v>
      </c>
      <c r="AY250" s="16" t="s">
        <v>123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16" t="s">
        <v>85</v>
      </c>
      <c r="BK250" s="219">
        <f>ROUND(I250*H250,2)</f>
        <v>0</v>
      </c>
      <c r="BL250" s="16" t="s">
        <v>664</v>
      </c>
      <c r="BM250" s="218" t="s">
        <v>834</v>
      </c>
    </row>
    <row r="251" spans="1:65" s="2" customFormat="1">
      <c r="A251" s="33"/>
      <c r="B251" s="34"/>
      <c r="C251" s="35"/>
      <c r="D251" s="220" t="s">
        <v>133</v>
      </c>
      <c r="E251" s="35"/>
      <c r="F251" s="221" t="s">
        <v>833</v>
      </c>
      <c r="G251" s="35"/>
      <c r="H251" s="35"/>
      <c r="I251" s="121"/>
      <c r="J251" s="35"/>
      <c r="K251" s="35"/>
      <c r="L251" s="38"/>
      <c r="M251" s="222"/>
      <c r="N251" s="223"/>
      <c r="O251" s="70"/>
      <c r="P251" s="70"/>
      <c r="Q251" s="70"/>
      <c r="R251" s="70"/>
      <c r="S251" s="70"/>
      <c r="T251" s="71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133</v>
      </c>
      <c r="AU251" s="16" t="s">
        <v>85</v>
      </c>
    </row>
    <row r="252" spans="1:65" s="2" customFormat="1" ht="21.75" customHeight="1">
      <c r="A252" s="33"/>
      <c r="B252" s="34"/>
      <c r="C252" s="247" t="s">
        <v>429</v>
      </c>
      <c r="D252" s="247" t="s">
        <v>459</v>
      </c>
      <c r="E252" s="248" t="s">
        <v>835</v>
      </c>
      <c r="F252" s="249" t="s">
        <v>836</v>
      </c>
      <c r="G252" s="250" t="s">
        <v>148</v>
      </c>
      <c r="H252" s="251">
        <v>8</v>
      </c>
      <c r="I252" s="252"/>
      <c r="J252" s="253">
        <f>ROUND(I252*H252,2)</f>
        <v>0</v>
      </c>
      <c r="K252" s="249" t="s">
        <v>130</v>
      </c>
      <c r="L252" s="254"/>
      <c r="M252" s="255" t="s">
        <v>1</v>
      </c>
      <c r="N252" s="256" t="s">
        <v>42</v>
      </c>
      <c r="O252" s="70"/>
      <c r="P252" s="216">
        <f>O252*H252</f>
        <v>0</v>
      </c>
      <c r="Q252" s="216">
        <v>0</v>
      </c>
      <c r="R252" s="216">
        <f>Q252*H252</f>
        <v>0</v>
      </c>
      <c r="S252" s="216">
        <v>0</v>
      </c>
      <c r="T252" s="217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18" t="s">
        <v>664</v>
      </c>
      <c r="AT252" s="218" t="s">
        <v>459</v>
      </c>
      <c r="AU252" s="218" t="s">
        <v>85</v>
      </c>
      <c r="AY252" s="16" t="s">
        <v>123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16" t="s">
        <v>85</v>
      </c>
      <c r="BK252" s="219">
        <f>ROUND(I252*H252,2)</f>
        <v>0</v>
      </c>
      <c r="BL252" s="16" t="s">
        <v>664</v>
      </c>
      <c r="BM252" s="218" t="s">
        <v>837</v>
      </c>
    </row>
    <row r="253" spans="1:65" s="2" customFormat="1">
      <c r="A253" s="33"/>
      <c r="B253" s="34"/>
      <c r="C253" s="35"/>
      <c r="D253" s="220" t="s">
        <v>133</v>
      </c>
      <c r="E253" s="35"/>
      <c r="F253" s="221" t="s">
        <v>836</v>
      </c>
      <c r="G253" s="35"/>
      <c r="H253" s="35"/>
      <c r="I253" s="121"/>
      <c r="J253" s="35"/>
      <c r="K253" s="35"/>
      <c r="L253" s="38"/>
      <c r="M253" s="222"/>
      <c r="N253" s="223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133</v>
      </c>
      <c r="AU253" s="16" t="s">
        <v>85</v>
      </c>
    </row>
    <row r="254" spans="1:65" s="2" customFormat="1" ht="21.75" customHeight="1">
      <c r="A254" s="33"/>
      <c r="B254" s="34"/>
      <c r="C254" s="207" t="s">
        <v>434</v>
      </c>
      <c r="D254" s="207" t="s">
        <v>126</v>
      </c>
      <c r="E254" s="208" t="s">
        <v>838</v>
      </c>
      <c r="F254" s="209" t="s">
        <v>839</v>
      </c>
      <c r="G254" s="210" t="s">
        <v>148</v>
      </c>
      <c r="H254" s="211">
        <v>3</v>
      </c>
      <c r="I254" s="212"/>
      <c r="J254" s="213">
        <f>ROUND(I254*H254,2)</f>
        <v>0</v>
      </c>
      <c r="K254" s="209" t="s">
        <v>130</v>
      </c>
      <c r="L254" s="38"/>
      <c r="M254" s="214" t="s">
        <v>1</v>
      </c>
      <c r="N254" s="215" t="s">
        <v>42</v>
      </c>
      <c r="O254" s="70"/>
      <c r="P254" s="216">
        <f>O254*H254</f>
        <v>0</v>
      </c>
      <c r="Q254" s="216">
        <v>0</v>
      </c>
      <c r="R254" s="216">
        <f>Q254*H254</f>
        <v>0</v>
      </c>
      <c r="S254" s="216">
        <v>0</v>
      </c>
      <c r="T254" s="217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18" t="s">
        <v>85</v>
      </c>
      <c r="AT254" s="218" t="s">
        <v>126</v>
      </c>
      <c r="AU254" s="218" t="s">
        <v>85</v>
      </c>
      <c r="AY254" s="16" t="s">
        <v>123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16" t="s">
        <v>85</v>
      </c>
      <c r="BK254" s="219">
        <f>ROUND(I254*H254,2)</f>
        <v>0</v>
      </c>
      <c r="BL254" s="16" t="s">
        <v>85</v>
      </c>
      <c r="BM254" s="218" t="s">
        <v>840</v>
      </c>
    </row>
    <row r="255" spans="1:65" s="2" customFormat="1" ht="19.5">
      <c r="A255" s="33"/>
      <c r="B255" s="34"/>
      <c r="C255" s="35"/>
      <c r="D255" s="220" t="s">
        <v>133</v>
      </c>
      <c r="E255" s="35"/>
      <c r="F255" s="221" t="s">
        <v>841</v>
      </c>
      <c r="G255" s="35"/>
      <c r="H255" s="35"/>
      <c r="I255" s="121"/>
      <c r="J255" s="35"/>
      <c r="K255" s="35"/>
      <c r="L255" s="38"/>
      <c r="M255" s="222"/>
      <c r="N255" s="223"/>
      <c r="O255" s="70"/>
      <c r="P255" s="70"/>
      <c r="Q255" s="70"/>
      <c r="R255" s="70"/>
      <c r="S255" s="70"/>
      <c r="T255" s="71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133</v>
      </c>
      <c r="AU255" s="16" t="s">
        <v>85</v>
      </c>
    </row>
    <row r="256" spans="1:65" s="2" customFormat="1" ht="21.75" customHeight="1">
      <c r="A256" s="33"/>
      <c r="B256" s="34"/>
      <c r="C256" s="207" t="s">
        <v>439</v>
      </c>
      <c r="D256" s="207" t="s">
        <v>126</v>
      </c>
      <c r="E256" s="208" t="s">
        <v>842</v>
      </c>
      <c r="F256" s="209" t="s">
        <v>843</v>
      </c>
      <c r="G256" s="210" t="s">
        <v>158</v>
      </c>
      <c r="H256" s="211">
        <v>0.5</v>
      </c>
      <c r="I256" s="212"/>
      <c r="J256" s="213">
        <f>ROUND(I256*H256,2)</f>
        <v>0</v>
      </c>
      <c r="K256" s="209" t="s">
        <v>130</v>
      </c>
      <c r="L256" s="38"/>
      <c r="M256" s="214" t="s">
        <v>1</v>
      </c>
      <c r="N256" s="215" t="s">
        <v>42</v>
      </c>
      <c r="O256" s="70"/>
      <c r="P256" s="216">
        <f>O256*H256</f>
        <v>0</v>
      </c>
      <c r="Q256" s="216">
        <v>0</v>
      </c>
      <c r="R256" s="216">
        <f>Q256*H256</f>
        <v>0</v>
      </c>
      <c r="S256" s="216">
        <v>0</v>
      </c>
      <c r="T256" s="217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18" t="s">
        <v>85</v>
      </c>
      <c r="AT256" s="218" t="s">
        <v>126</v>
      </c>
      <c r="AU256" s="218" t="s">
        <v>85</v>
      </c>
      <c r="AY256" s="16" t="s">
        <v>123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16" t="s">
        <v>85</v>
      </c>
      <c r="BK256" s="219">
        <f>ROUND(I256*H256,2)</f>
        <v>0</v>
      </c>
      <c r="BL256" s="16" t="s">
        <v>85</v>
      </c>
      <c r="BM256" s="218" t="s">
        <v>844</v>
      </c>
    </row>
    <row r="257" spans="1:65" s="2" customFormat="1" ht="29.25">
      <c r="A257" s="33"/>
      <c r="B257" s="34"/>
      <c r="C257" s="35"/>
      <c r="D257" s="220" t="s">
        <v>133</v>
      </c>
      <c r="E257" s="35"/>
      <c r="F257" s="221" t="s">
        <v>845</v>
      </c>
      <c r="G257" s="35"/>
      <c r="H257" s="35"/>
      <c r="I257" s="121"/>
      <c r="J257" s="35"/>
      <c r="K257" s="35"/>
      <c r="L257" s="38"/>
      <c r="M257" s="222"/>
      <c r="N257" s="223"/>
      <c r="O257" s="70"/>
      <c r="P257" s="70"/>
      <c r="Q257" s="70"/>
      <c r="R257" s="70"/>
      <c r="S257" s="70"/>
      <c r="T257" s="71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133</v>
      </c>
      <c r="AU257" s="16" t="s">
        <v>85</v>
      </c>
    </row>
    <row r="258" spans="1:65" s="2" customFormat="1" ht="21.75" customHeight="1">
      <c r="A258" s="33"/>
      <c r="B258" s="34"/>
      <c r="C258" s="207" t="s">
        <v>442</v>
      </c>
      <c r="D258" s="207" t="s">
        <v>126</v>
      </c>
      <c r="E258" s="208" t="s">
        <v>600</v>
      </c>
      <c r="F258" s="209" t="s">
        <v>601</v>
      </c>
      <c r="G258" s="210" t="s">
        <v>158</v>
      </c>
      <c r="H258" s="211">
        <v>1</v>
      </c>
      <c r="I258" s="212"/>
      <c r="J258" s="213">
        <f>ROUND(I258*H258,2)</f>
        <v>0</v>
      </c>
      <c r="K258" s="209" t="s">
        <v>130</v>
      </c>
      <c r="L258" s="38"/>
      <c r="M258" s="214" t="s">
        <v>1</v>
      </c>
      <c r="N258" s="215" t="s">
        <v>42</v>
      </c>
      <c r="O258" s="70"/>
      <c r="P258" s="216">
        <f>O258*H258</f>
        <v>0</v>
      </c>
      <c r="Q258" s="216">
        <v>0</v>
      </c>
      <c r="R258" s="216">
        <f>Q258*H258</f>
        <v>0</v>
      </c>
      <c r="S258" s="216">
        <v>0</v>
      </c>
      <c r="T258" s="217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18" t="s">
        <v>85</v>
      </c>
      <c r="AT258" s="218" t="s">
        <v>126</v>
      </c>
      <c r="AU258" s="218" t="s">
        <v>85</v>
      </c>
      <c r="AY258" s="16" t="s">
        <v>123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16" t="s">
        <v>85</v>
      </c>
      <c r="BK258" s="219">
        <f>ROUND(I258*H258,2)</f>
        <v>0</v>
      </c>
      <c r="BL258" s="16" t="s">
        <v>85</v>
      </c>
      <c r="BM258" s="218" t="s">
        <v>846</v>
      </c>
    </row>
    <row r="259" spans="1:65" s="2" customFormat="1" ht="29.25">
      <c r="A259" s="33"/>
      <c r="B259" s="34"/>
      <c r="C259" s="35"/>
      <c r="D259" s="220" t="s">
        <v>133</v>
      </c>
      <c r="E259" s="35"/>
      <c r="F259" s="221" t="s">
        <v>603</v>
      </c>
      <c r="G259" s="35"/>
      <c r="H259" s="35"/>
      <c r="I259" s="121"/>
      <c r="J259" s="35"/>
      <c r="K259" s="35"/>
      <c r="L259" s="38"/>
      <c r="M259" s="260"/>
      <c r="N259" s="261"/>
      <c r="O259" s="262"/>
      <c r="P259" s="262"/>
      <c r="Q259" s="262"/>
      <c r="R259" s="262"/>
      <c r="S259" s="262"/>
      <c r="T259" s="26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133</v>
      </c>
      <c r="AU259" s="16" t="s">
        <v>85</v>
      </c>
    </row>
    <row r="260" spans="1:65" s="2" customFormat="1" ht="6.95" customHeight="1">
      <c r="A260" s="33"/>
      <c r="B260" s="53"/>
      <c r="C260" s="54"/>
      <c r="D260" s="54"/>
      <c r="E260" s="54"/>
      <c r="F260" s="54"/>
      <c r="G260" s="54"/>
      <c r="H260" s="54"/>
      <c r="I260" s="157"/>
      <c r="J260" s="54"/>
      <c r="K260" s="54"/>
      <c r="L260" s="38"/>
      <c r="M260" s="33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</row>
  </sheetData>
  <sheetProtection algorithmName="SHA-512" hashValue="uywtMOE6vfalEo8QoIvtMaNB/49RwTDfJal9omPZurzFD9edsYdxJls3n/uQZhW6ljtEkE4RvBITz//MFOfHSA==" saltValue="Jto+Aivn3jzvBtb3Uk6TrAFmMItBdWUoAoewtQbUjXcSD6Vf5nj1y2mKecTL0z+reHO0y9eg2vDpqd/f+aNesw==" spinCount="100000" sheet="1" objects="1" scenarios="1" formatColumns="0" formatRows="0" autoFilter="0"/>
  <autoFilter ref="C122:K259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4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6" t="s">
        <v>96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9"/>
      <c r="AT3" s="16" t="s">
        <v>87</v>
      </c>
    </row>
    <row r="4" spans="1:46" s="1" customFormat="1" ht="24.95" customHeight="1">
      <c r="B4" s="19"/>
      <c r="D4" s="118" t="s">
        <v>97</v>
      </c>
      <c r="I4" s="114"/>
      <c r="L4" s="19"/>
      <c r="M4" s="119" t="s">
        <v>10</v>
      </c>
      <c r="AT4" s="16" t="s">
        <v>4</v>
      </c>
    </row>
    <row r="5" spans="1:46" s="1" customFormat="1" ht="6.95" customHeight="1">
      <c r="B5" s="19"/>
      <c r="I5" s="114"/>
      <c r="L5" s="19"/>
    </row>
    <row r="6" spans="1:46" s="1" customFormat="1" ht="12" customHeight="1">
      <c r="B6" s="19"/>
      <c r="D6" s="120" t="s">
        <v>16</v>
      </c>
      <c r="I6" s="114"/>
      <c r="L6" s="19"/>
    </row>
    <row r="7" spans="1:46" s="1" customFormat="1" ht="16.5" customHeight="1">
      <c r="B7" s="19"/>
      <c r="E7" s="313" t="str">
        <f>'Rekapitulace stavby'!K6</f>
        <v>Oprava výhybek v žst. Bruntál</v>
      </c>
      <c r="F7" s="314"/>
      <c r="G7" s="314"/>
      <c r="H7" s="314"/>
      <c r="I7" s="114"/>
      <c r="L7" s="19"/>
    </row>
    <row r="8" spans="1:46" s="2" customFormat="1" ht="12" customHeight="1">
      <c r="A8" s="33"/>
      <c r="B8" s="38"/>
      <c r="C8" s="33"/>
      <c r="D8" s="120" t="s">
        <v>98</v>
      </c>
      <c r="E8" s="33"/>
      <c r="F8" s="33"/>
      <c r="G8" s="33"/>
      <c r="H8" s="33"/>
      <c r="I8" s="121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15" t="s">
        <v>847</v>
      </c>
      <c r="F9" s="316"/>
      <c r="G9" s="316"/>
      <c r="H9" s="316"/>
      <c r="I9" s="121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21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20" t="s">
        <v>18</v>
      </c>
      <c r="E11" s="33"/>
      <c r="F11" s="109" t="s">
        <v>1</v>
      </c>
      <c r="G11" s="33"/>
      <c r="H11" s="33"/>
      <c r="I11" s="122" t="s">
        <v>19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20" t="s">
        <v>20</v>
      </c>
      <c r="E12" s="33"/>
      <c r="F12" s="109" t="s">
        <v>21</v>
      </c>
      <c r="G12" s="33"/>
      <c r="H12" s="33"/>
      <c r="I12" s="122" t="s">
        <v>22</v>
      </c>
      <c r="J12" s="123" t="str">
        <f>'Rekapitulace stavby'!AN8</f>
        <v>9. 4. 2020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21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20" t="s">
        <v>24</v>
      </c>
      <c r="E14" s="33"/>
      <c r="F14" s="33"/>
      <c r="G14" s="33"/>
      <c r="H14" s="33"/>
      <c r="I14" s="122" t="s">
        <v>25</v>
      </c>
      <c r="J14" s="109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22" t="s">
        <v>28</v>
      </c>
      <c r="J15" s="109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21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20" t="s">
        <v>30</v>
      </c>
      <c r="E17" s="33"/>
      <c r="F17" s="33"/>
      <c r="G17" s="33"/>
      <c r="H17" s="33"/>
      <c r="I17" s="122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7" t="str">
        <f>'Rekapitulace stavby'!E14</f>
        <v>Vyplň údaj</v>
      </c>
      <c r="F18" s="318"/>
      <c r="G18" s="318"/>
      <c r="H18" s="318"/>
      <c r="I18" s="122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21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20" t="s">
        <v>32</v>
      </c>
      <c r="E20" s="33"/>
      <c r="F20" s="33"/>
      <c r="G20" s="33"/>
      <c r="H20" s="33"/>
      <c r="I20" s="122" t="s">
        <v>25</v>
      </c>
      <c r="J20" s="109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tr">
        <f>IF('Rekapitulace stavby'!E17="","",'Rekapitulace stavby'!E17)</f>
        <v xml:space="preserve"> </v>
      </c>
      <c r="F21" s="33"/>
      <c r="G21" s="33"/>
      <c r="H21" s="33"/>
      <c r="I21" s="122" t="s">
        <v>28</v>
      </c>
      <c r="J21" s="109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21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20" t="s">
        <v>35</v>
      </c>
      <c r="E23" s="33"/>
      <c r="F23" s="33"/>
      <c r="G23" s="33"/>
      <c r="H23" s="33"/>
      <c r="I23" s="122" t="s">
        <v>25</v>
      </c>
      <c r="J23" s="109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tr">
        <f>IF('Rekapitulace stavby'!E20="","",'Rekapitulace stavby'!E20)</f>
        <v xml:space="preserve"> </v>
      </c>
      <c r="F24" s="33"/>
      <c r="G24" s="33"/>
      <c r="H24" s="33"/>
      <c r="I24" s="122" t="s">
        <v>28</v>
      </c>
      <c r="J24" s="109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21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20" t="s">
        <v>36</v>
      </c>
      <c r="E26" s="33"/>
      <c r="F26" s="33"/>
      <c r="G26" s="33"/>
      <c r="H26" s="33"/>
      <c r="I26" s="121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4"/>
      <c r="B27" s="125"/>
      <c r="C27" s="124"/>
      <c r="D27" s="124"/>
      <c r="E27" s="319" t="s">
        <v>1</v>
      </c>
      <c r="F27" s="319"/>
      <c r="G27" s="319"/>
      <c r="H27" s="319"/>
      <c r="I27" s="126"/>
      <c r="J27" s="124"/>
      <c r="K27" s="124"/>
      <c r="L27" s="127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21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8"/>
      <c r="E29" s="128"/>
      <c r="F29" s="128"/>
      <c r="G29" s="128"/>
      <c r="H29" s="128"/>
      <c r="I29" s="129"/>
      <c r="J29" s="128"/>
      <c r="K29" s="128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30" t="s">
        <v>37</v>
      </c>
      <c r="E30" s="33"/>
      <c r="F30" s="33"/>
      <c r="G30" s="33"/>
      <c r="H30" s="33"/>
      <c r="I30" s="121"/>
      <c r="J30" s="131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8"/>
      <c r="E31" s="128"/>
      <c r="F31" s="128"/>
      <c r="G31" s="128"/>
      <c r="H31" s="128"/>
      <c r="I31" s="129"/>
      <c r="J31" s="128"/>
      <c r="K31" s="12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32" t="s">
        <v>39</v>
      </c>
      <c r="G32" s="33"/>
      <c r="H32" s="33"/>
      <c r="I32" s="133" t="s">
        <v>38</v>
      </c>
      <c r="J32" s="132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34" t="s">
        <v>41</v>
      </c>
      <c r="E33" s="120" t="s">
        <v>42</v>
      </c>
      <c r="F33" s="135">
        <f>ROUND((SUM(BE117:BE139)),  2)</f>
        <v>0</v>
      </c>
      <c r="G33" s="33"/>
      <c r="H33" s="33"/>
      <c r="I33" s="136">
        <v>0.21</v>
      </c>
      <c r="J33" s="135">
        <f>ROUND(((SUM(BE117:BE139))*I33),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20" t="s">
        <v>43</v>
      </c>
      <c r="F34" s="135">
        <f>ROUND((SUM(BF117:BF139)),  2)</f>
        <v>0</v>
      </c>
      <c r="G34" s="33"/>
      <c r="H34" s="33"/>
      <c r="I34" s="136">
        <v>0.15</v>
      </c>
      <c r="J34" s="135">
        <f>ROUND(((SUM(BF117:BF139))*I34),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20" t="s">
        <v>44</v>
      </c>
      <c r="F35" s="135">
        <f>ROUND((SUM(BG117:BG139)),  2)</f>
        <v>0</v>
      </c>
      <c r="G35" s="33"/>
      <c r="H35" s="33"/>
      <c r="I35" s="136">
        <v>0.21</v>
      </c>
      <c r="J35" s="135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20" t="s">
        <v>45</v>
      </c>
      <c r="F36" s="135">
        <f>ROUND((SUM(BH117:BH139)),  2)</f>
        <v>0</v>
      </c>
      <c r="G36" s="33"/>
      <c r="H36" s="33"/>
      <c r="I36" s="136">
        <v>0.15</v>
      </c>
      <c r="J36" s="135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0" t="s">
        <v>46</v>
      </c>
      <c r="F37" s="135">
        <f>ROUND((SUM(BI117:BI139)),  2)</f>
        <v>0</v>
      </c>
      <c r="G37" s="33"/>
      <c r="H37" s="33"/>
      <c r="I37" s="136">
        <v>0</v>
      </c>
      <c r="J37" s="135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21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7"/>
      <c r="D39" s="138" t="s">
        <v>47</v>
      </c>
      <c r="E39" s="139"/>
      <c r="F39" s="139"/>
      <c r="G39" s="140" t="s">
        <v>48</v>
      </c>
      <c r="H39" s="141" t="s">
        <v>49</v>
      </c>
      <c r="I39" s="142"/>
      <c r="J39" s="143">
        <f>SUM(J30:J37)</f>
        <v>0</v>
      </c>
      <c r="K39" s="144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21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14"/>
      <c r="L41" s="19"/>
    </row>
    <row r="42" spans="1:31" s="1" customFormat="1" ht="14.45" customHeight="1">
      <c r="B42" s="19"/>
      <c r="I42" s="114"/>
      <c r="L42" s="19"/>
    </row>
    <row r="43" spans="1:31" s="1" customFormat="1" ht="14.45" customHeight="1">
      <c r="B43" s="19"/>
      <c r="I43" s="114"/>
      <c r="L43" s="19"/>
    </row>
    <row r="44" spans="1:31" s="1" customFormat="1" ht="14.45" customHeight="1">
      <c r="B44" s="19"/>
      <c r="I44" s="114"/>
      <c r="L44" s="19"/>
    </row>
    <row r="45" spans="1:31" s="1" customFormat="1" ht="14.45" customHeight="1">
      <c r="B45" s="19"/>
      <c r="I45" s="114"/>
      <c r="L45" s="19"/>
    </row>
    <row r="46" spans="1:31" s="1" customFormat="1" ht="14.45" customHeight="1">
      <c r="B46" s="19"/>
      <c r="I46" s="114"/>
      <c r="L46" s="19"/>
    </row>
    <row r="47" spans="1:31" s="1" customFormat="1" ht="14.45" customHeight="1">
      <c r="B47" s="19"/>
      <c r="I47" s="114"/>
      <c r="L47" s="19"/>
    </row>
    <row r="48" spans="1:31" s="1" customFormat="1" ht="14.45" customHeight="1">
      <c r="B48" s="19"/>
      <c r="I48" s="114"/>
      <c r="L48" s="19"/>
    </row>
    <row r="49" spans="1:31" s="1" customFormat="1" ht="14.45" customHeight="1">
      <c r="B49" s="19"/>
      <c r="I49" s="114"/>
      <c r="L49" s="19"/>
    </row>
    <row r="50" spans="1:31" s="2" customFormat="1" ht="14.45" customHeight="1">
      <c r="B50" s="50"/>
      <c r="D50" s="145" t="s">
        <v>50</v>
      </c>
      <c r="E50" s="146"/>
      <c r="F50" s="146"/>
      <c r="G50" s="145" t="s">
        <v>51</v>
      </c>
      <c r="H50" s="146"/>
      <c r="I50" s="147"/>
      <c r="J50" s="146"/>
      <c r="K50" s="146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8" t="s">
        <v>52</v>
      </c>
      <c r="E61" s="149"/>
      <c r="F61" s="150" t="s">
        <v>53</v>
      </c>
      <c r="G61" s="148" t="s">
        <v>52</v>
      </c>
      <c r="H61" s="149"/>
      <c r="I61" s="151"/>
      <c r="J61" s="152" t="s">
        <v>53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45" t="s">
        <v>54</v>
      </c>
      <c r="E65" s="153"/>
      <c r="F65" s="153"/>
      <c r="G65" s="145" t="s">
        <v>55</v>
      </c>
      <c r="H65" s="153"/>
      <c r="I65" s="154"/>
      <c r="J65" s="153"/>
      <c r="K65" s="15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8" t="s">
        <v>52</v>
      </c>
      <c r="E76" s="149"/>
      <c r="F76" s="150" t="s">
        <v>53</v>
      </c>
      <c r="G76" s="148" t="s">
        <v>52</v>
      </c>
      <c r="H76" s="149"/>
      <c r="I76" s="151"/>
      <c r="J76" s="152" t="s">
        <v>53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5"/>
      <c r="C77" s="156"/>
      <c r="D77" s="156"/>
      <c r="E77" s="156"/>
      <c r="F77" s="156"/>
      <c r="G77" s="156"/>
      <c r="H77" s="156"/>
      <c r="I77" s="157"/>
      <c r="J77" s="156"/>
      <c r="K77" s="1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8"/>
      <c r="C81" s="159"/>
      <c r="D81" s="159"/>
      <c r="E81" s="159"/>
      <c r="F81" s="159"/>
      <c r="G81" s="159"/>
      <c r="H81" s="159"/>
      <c r="I81" s="160"/>
      <c r="J81" s="159"/>
      <c r="K81" s="159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100</v>
      </c>
      <c r="D82" s="35"/>
      <c r="E82" s="35"/>
      <c r="F82" s="35"/>
      <c r="G82" s="35"/>
      <c r="H82" s="35"/>
      <c r="I82" s="121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21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21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11" t="str">
        <f>E7</f>
        <v>Oprava výhybek v žst. Bruntál</v>
      </c>
      <c r="F85" s="312"/>
      <c r="G85" s="312"/>
      <c r="H85" s="312"/>
      <c r="I85" s="121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98</v>
      </c>
      <c r="D86" s="35"/>
      <c r="E86" s="35"/>
      <c r="F86" s="35"/>
      <c r="G86" s="35"/>
      <c r="H86" s="35"/>
      <c r="I86" s="121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99" t="str">
        <f>E9</f>
        <v>VON - Oprava výhybek v žst. Bruntál</v>
      </c>
      <c r="F87" s="310"/>
      <c r="G87" s="310"/>
      <c r="H87" s="310"/>
      <c r="I87" s="121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21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Bruntál</v>
      </c>
      <c r="G89" s="35"/>
      <c r="H89" s="35"/>
      <c r="I89" s="122" t="s">
        <v>22</v>
      </c>
      <c r="J89" s="65" t="str">
        <f>IF(J12="","",J12)</f>
        <v>9. 4. 2020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21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22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22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21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61" t="s">
        <v>101</v>
      </c>
      <c r="D94" s="162"/>
      <c r="E94" s="162"/>
      <c r="F94" s="162"/>
      <c r="G94" s="162"/>
      <c r="H94" s="162"/>
      <c r="I94" s="163"/>
      <c r="J94" s="164" t="s">
        <v>102</v>
      </c>
      <c r="K94" s="162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21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65" t="s">
        <v>103</v>
      </c>
      <c r="D96" s="35"/>
      <c r="E96" s="35"/>
      <c r="F96" s="35"/>
      <c r="G96" s="35"/>
      <c r="H96" s="35"/>
      <c r="I96" s="121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104</v>
      </c>
    </row>
    <row r="97" spans="1:31" s="9" customFormat="1" ht="24.95" customHeight="1">
      <c r="B97" s="166"/>
      <c r="C97" s="167"/>
      <c r="D97" s="168" t="s">
        <v>848</v>
      </c>
      <c r="E97" s="169"/>
      <c r="F97" s="169"/>
      <c r="G97" s="169"/>
      <c r="H97" s="169"/>
      <c r="I97" s="170"/>
      <c r="J97" s="171">
        <f>J118</f>
        <v>0</v>
      </c>
      <c r="K97" s="167"/>
      <c r="L97" s="172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121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157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160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108</v>
      </c>
      <c r="D104" s="35"/>
      <c r="E104" s="35"/>
      <c r="F104" s="35"/>
      <c r="G104" s="35"/>
      <c r="H104" s="35"/>
      <c r="I104" s="121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121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121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311" t="str">
        <f>E7</f>
        <v>Oprava výhybek v žst. Bruntál</v>
      </c>
      <c r="F107" s="312"/>
      <c r="G107" s="312"/>
      <c r="H107" s="312"/>
      <c r="I107" s="121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98</v>
      </c>
      <c r="D108" s="35"/>
      <c r="E108" s="35"/>
      <c r="F108" s="35"/>
      <c r="G108" s="35"/>
      <c r="H108" s="35"/>
      <c r="I108" s="121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9" t="str">
        <f>E9</f>
        <v>VON - Oprava výhybek v žst. Bruntál</v>
      </c>
      <c r="F109" s="310"/>
      <c r="G109" s="310"/>
      <c r="H109" s="310"/>
      <c r="I109" s="121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121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>PS Bruntál</v>
      </c>
      <c r="G111" s="35"/>
      <c r="H111" s="35"/>
      <c r="I111" s="122" t="s">
        <v>22</v>
      </c>
      <c r="J111" s="65" t="str">
        <f>IF(J12="","",J12)</f>
        <v>9. 4. 2020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21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24</v>
      </c>
      <c r="D113" s="35"/>
      <c r="E113" s="35"/>
      <c r="F113" s="26" t="str">
        <f>E15</f>
        <v>Správa železnic, státní organizace, OŘ Ostrava</v>
      </c>
      <c r="G113" s="35"/>
      <c r="H113" s="35"/>
      <c r="I113" s="122" t="s">
        <v>32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30</v>
      </c>
      <c r="D114" s="35"/>
      <c r="E114" s="35"/>
      <c r="F114" s="26" t="str">
        <f>IF(E18="","",E18)</f>
        <v>Vyplň údaj</v>
      </c>
      <c r="G114" s="35"/>
      <c r="H114" s="35"/>
      <c r="I114" s="122" t="s">
        <v>35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121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79"/>
      <c r="B116" s="180"/>
      <c r="C116" s="181" t="s">
        <v>109</v>
      </c>
      <c r="D116" s="182" t="s">
        <v>62</v>
      </c>
      <c r="E116" s="182" t="s">
        <v>58</v>
      </c>
      <c r="F116" s="182" t="s">
        <v>59</v>
      </c>
      <c r="G116" s="182" t="s">
        <v>110</v>
      </c>
      <c r="H116" s="182" t="s">
        <v>111</v>
      </c>
      <c r="I116" s="183" t="s">
        <v>112</v>
      </c>
      <c r="J116" s="182" t="s">
        <v>102</v>
      </c>
      <c r="K116" s="184" t="s">
        <v>113</v>
      </c>
      <c r="L116" s="185"/>
      <c r="M116" s="74" t="s">
        <v>1</v>
      </c>
      <c r="N116" s="75" t="s">
        <v>41</v>
      </c>
      <c r="O116" s="75" t="s">
        <v>114</v>
      </c>
      <c r="P116" s="75" t="s">
        <v>115</v>
      </c>
      <c r="Q116" s="75" t="s">
        <v>116</v>
      </c>
      <c r="R116" s="75" t="s">
        <v>117</v>
      </c>
      <c r="S116" s="75" t="s">
        <v>118</v>
      </c>
      <c r="T116" s="76" t="s">
        <v>119</v>
      </c>
      <c r="U116" s="179"/>
      <c r="V116" s="179"/>
      <c r="W116" s="179"/>
      <c r="X116" s="179"/>
      <c r="Y116" s="179"/>
      <c r="Z116" s="179"/>
      <c r="AA116" s="179"/>
      <c r="AB116" s="179"/>
      <c r="AC116" s="179"/>
      <c r="AD116" s="179"/>
      <c r="AE116" s="179"/>
    </row>
    <row r="117" spans="1:65" s="2" customFormat="1" ht="22.9" customHeight="1">
      <c r="A117" s="33"/>
      <c r="B117" s="34"/>
      <c r="C117" s="81" t="s">
        <v>120</v>
      </c>
      <c r="D117" s="35"/>
      <c r="E117" s="35"/>
      <c r="F117" s="35"/>
      <c r="G117" s="35"/>
      <c r="H117" s="35"/>
      <c r="I117" s="121"/>
      <c r="J117" s="186">
        <f>BK117</f>
        <v>0</v>
      </c>
      <c r="K117" s="35"/>
      <c r="L117" s="38"/>
      <c r="M117" s="77"/>
      <c r="N117" s="187"/>
      <c r="O117" s="78"/>
      <c r="P117" s="188">
        <f>P118</f>
        <v>0</v>
      </c>
      <c r="Q117" s="78"/>
      <c r="R117" s="188">
        <f>R118</f>
        <v>0</v>
      </c>
      <c r="S117" s="78"/>
      <c r="T117" s="189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76</v>
      </c>
      <c r="AU117" s="16" t="s">
        <v>104</v>
      </c>
      <c r="BK117" s="190">
        <f>BK118</f>
        <v>0</v>
      </c>
    </row>
    <row r="118" spans="1:65" s="12" customFormat="1" ht="25.9" customHeight="1">
      <c r="B118" s="191"/>
      <c r="C118" s="192"/>
      <c r="D118" s="193" t="s">
        <v>76</v>
      </c>
      <c r="E118" s="194" t="s">
        <v>849</v>
      </c>
      <c r="F118" s="194" t="s">
        <v>850</v>
      </c>
      <c r="G118" s="192"/>
      <c r="H118" s="192"/>
      <c r="I118" s="195"/>
      <c r="J118" s="196">
        <f>BK118</f>
        <v>0</v>
      </c>
      <c r="K118" s="192"/>
      <c r="L118" s="197"/>
      <c r="M118" s="198"/>
      <c r="N118" s="199"/>
      <c r="O118" s="199"/>
      <c r="P118" s="200">
        <f>SUM(P119:P139)</f>
        <v>0</v>
      </c>
      <c r="Q118" s="199"/>
      <c r="R118" s="200">
        <f>SUM(R119:R139)</f>
        <v>0</v>
      </c>
      <c r="S118" s="199"/>
      <c r="T118" s="201">
        <f>SUM(T119:T139)</f>
        <v>0</v>
      </c>
      <c r="AR118" s="202" t="s">
        <v>124</v>
      </c>
      <c r="AT118" s="203" t="s">
        <v>76</v>
      </c>
      <c r="AU118" s="203" t="s">
        <v>77</v>
      </c>
      <c r="AY118" s="202" t="s">
        <v>123</v>
      </c>
      <c r="BK118" s="204">
        <f>SUM(BK119:BK139)</f>
        <v>0</v>
      </c>
    </row>
    <row r="119" spans="1:65" s="2" customFormat="1" ht="21.75" customHeight="1">
      <c r="A119" s="33"/>
      <c r="B119" s="34"/>
      <c r="C119" s="207" t="s">
        <v>85</v>
      </c>
      <c r="D119" s="207" t="s">
        <v>126</v>
      </c>
      <c r="E119" s="208" t="s">
        <v>851</v>
      </c>
      <c r="F119" s="209" t="s">
        <v>852</v>
      </c>
      <c r="G119" s="210" t="s">
        <v>853</v>
      </c>
      <c r="H119" s="211">
        <v>8</v>
      </c>
      <c r="I119" s="212"/>
      <c r="J119" s="213">
        <f>ROUND(I119*H119,2)</f>
        <v>0</v>
      </c>
      <c r="K119" s="209" t="s">
        <v>130</v>
      </c>
      <c r="L119" s="38"/>
      <c r="M119" s="214" t="s">
        <v>1</v>
      </c>
      <c r="N119" s="215" t="s">
        <v>42</v>
      </c>
      <c r="O119" s="70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8" t="s">
        <v>131</v>
      </c>
      <c r="AT119" s="218" t="s">
        <v>126</v>
      </c>
      <c r="AU119" s="218" t="s">
        <v>85</v>
      </c>
      <c r="AY119" s="16" t="s">
        <v>123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6" t="s">
        <v>85</v>
      </c>
      <c r="BK119" s="219">
        <f>ROUND(I119*H119,2)</f>
        <v>0</v>
      </c>
      <c r="BL119" s="16" t="s">
        <v>131</v>
      </c>
      <c r="BM119" s="218" t="s">
        <v>854</v>
      </c>
    </row>
    <row r="120" spans="1:65" s="2" customFormat="1" ht="29.25">
      <c r="A120" s="33"/>
      <c r="B120" s="34"/>
      <c r="C120" s="35"/>
      <c r="D120" s="220" t="s">
        <v>133</v>
      </c>
      <c r="E120" s="35"/>
      <c r="F120" s="221" t="s">
        <v>855</v>
      </c>
      <c r="G120" s="35"/>
      <c r="H120" s="35"/>
      <c r="I120" s="121"/>
      <c r="J120" s="35"/>
      <c r="K120" s="35"/>
      <c r="L120" s="38"/>
      <c r="M120" s="222"/>
      <c r="N120" s="223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133</v>
      </c>
      <c r="AU120" s="16" t="s">
        <v>85</v>
      </c>
    </row>
    <row r="121" spans="1:65" s="2" customFormat="1" ht="19.5">
      <c r="A121" s="33"/>
      <c r="B121" s="34"/>
      <c r="C121" s="35"/>
      <c r="D121" s="220" t="s">
        <v>135</v>
      </c>
      <c r="E121" s="35"/>
      <c r="F121" s="224" t="s">
        <v>856</v>
      </c>
      <c r="G121" s="35"/>
      <c r="H121" s="35"/>
      <c r="I121" s="121"/>
      <c r="J121" s="35"/>
      <c r="K121" s="35"/>
      <c r="L121" s="38"/>
      <c r="M121" s="222"/>
      <c r="N121" s="223"/>
      <c r="O121" s="70"/>
      <c r="P121" s="70"/>
      <c r="Q121" s="70"/>
      <c r="R121" s="70"/>
      <c r="S121" s="70"/>
      <c r="T121" s="71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135</v>
      </c>
      <c r="AU121" s="16" t="s">
        <v>85</v>
      </c>
    </row>
    <row r="122" spans="1:65" s="2" customFormat="1" ht="33" customHeight="1">
      <c r="A122" s="33"/>
      <c r="B122" s="34"/>
      <c r="C122" s="207" t="s">
        <v>87</v>
      </c>
      <c r="D122" s="207" t="s">
        <v>126</v>
      </c>
      <c r="E122" s="208" t="s">
        <v>857</v>
      </c>
      <c r="F122" s="209" t="s">
        <v>858</v>
      </c>
      <c r="G122" s="210" t="s">
        <v>859</v>
      </c>
      <c r="H122" s="264">
        <v>0.01</v>
      </c>
      <c r="I122" s="212"/>
      <c r="J122" s="213">
        <f>ROUND(I122*H122,2)</f>
        <v>0</v>
      </c>
      <c r="K122" s="209" t="s">
        <v>130</v>
      </c>
      <c r="L122" s="38"/>
      <c r="M122" s="214" t="s">
        <v>1</v>
      </c>
      <c r="N122" s="215" t="s">
        <v>42</v>
      </c>
      <c r="O122" s="70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8" t="s">
        <v>131</v>
      </c>
      <c r="AT122" s="218" t="s">
        <v>126</v>
      </c>
      <c r="AU122" s="218" t="s">
        <v>85</v>
      </c>
      <c r="AY122" s="16" t="s">
        <v>123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6" t="s">
        <v>85</v>
      </c>
      <c r="BK122" s="219">
        <f>ROUND(I122*H122,2)</f>
        <v>0</v>
      </c>
      <c r="BL122" s="16" t="s">
        <v>131</v>
      </c>
      <c r="BM122" s="218" t="s">
        <v>860</v>
      </c>
    </row>
    <row r="123" spans="1:65" s="2" customFormat="1" ht="19.5">
      <c r="A123" s="33"/>
      <c r="B123" s="34"/>
      <c r="C123" s="35"/>
      <c r="D123" s="220" t="s">
        <v>133</v>
      </c>
      <c r="E123" s="35"/>
      <c r="F123" s="221" t="s">
        <v>858</v>
      </c>
      <c r="G123" s="35"/>
      <c r="H123" s="35"/>
      <c r="I123" s="121"/>
      <c r="J123" s="35"/>
      <c r="K123" s="35"/>
      <c r="L123" s="38"/>
      <c r="M123" s="222"/>
      <c r="N123" s="223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133</v>
      </c>
      <c r="AU123" s="16" t="s">
        <v>85</v>
      </c>
    </row>
    <row r="124" spans="1:65" s="2" customFormat="1" ht="19.5">
      <c r="A124" s="33"/>
      <c r="B124" s="34"/>
      <c r="C124" s="35"/>
      <c r="D124" s="220" t="s">
        <v>135</v>
      </c>
      <c r="E124" s="35"/>
      <c r="F124" s="224" t="s">
        <v>861</v>
      </c>
      <c r="G124" s="35"/>
      <c r="H124" s="35"/>
      <c r="I124" s="121"/>
      <c r="J124" s="35"/>
      <c r="K124" s="35"/>
      <c r="L124" s="38"/>
      <c r="M124" s="222"/>
      <c r="N124" s="223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135</v>
      </c>
      <c r="AU124" s="16" t="s">
        <v>85</v>
      </c>
    </row>
    <row r="125" spans="1:65" s="2" customFormat="1" ht="21.75" customHeight="1">
      <c r="A125" s="33"/>
      <c r="B125" s="34"/>
      <c r="C125" s="207" t="s">
        <v>145</v>
      </c>
      <c r="D125" s="207" t="s">
        <v>126</v>
      </c>
      <c r="E125" s="208" t="s">
        <v>862</v>
      </c>
      <c r="F125" s="209" t="s">
        <v>863</v>
      </c>
      <c r="G125" s="210" t="s">
        <v>239</v>
      </c>
      <c r="H125" s="211">
        <v>0.155</v>
      </c>
      <c r="I125" s="212"/>
      <c r="J125" s="213">
        <f>ROUND(I125*H125,2)</f>
        <v>0</v>
      </c>
      <c r="K125" s="209" t="s">
        <v>130</v>
      </c>
      <c r="L125" s="38"/>
      <c r="M125" s="214" t="s">
        <v>1</v>
      </c>
      <c r="N125" s="215" t="s">
        <v>42</v>
      </c>
      <c r="O125" s="70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8" t="s">
        <v>131</v>
      </c>
      <c r="AT125" s="218" t="s">
        <v>126</v>
      </c>
      <c r="AU125" s="218" t="s">
        <v>85</v>
      </c>
      <c r="AY125" s="16" t="s">
        <v>123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6" t="s">
        <v>85</v>
      </c>
      <c r="BK125" s="219">
        <f>ROUND(I125*H125,2)</f>
        <v>0</v>
      </c>
      <c r="BL125" s="16" t="s">
        <v>131</v>
      </c>
      <c r="BM125" s="218" t="s">
        <v>864</v>
      </c>
    </row>
    <row r="126" spans="1:65" s="2" customFormat="1">
      <c r="A126" s="33"/>
      <c r="B126" s="34"/>
      <c r="C126" s="35"/>
      <c r="D126" s="220" t="s">
        <v>133</v>
      </c>
      <c r="E126" s="35"/>
      <c r="F126" s="221" t="s">
        <v>863</v>
      </c>
      <c r="G126" s="35"/>
      <c r="H126" s="35"/>
      <c r="I126" s="121"/>
      <c r="J126" s="35"/>
      <c r="K126" s="35"/>
      <c r="L126" s="38"/>
      <c r="M126" s="222"/>
      <c r="N126" s="223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133</v>
      </c>
      <c r="AU126" s="16" t="s">
        <v>85</v>
      </c>
    </row>
    <row r="127" spans="1:65" s="13" customFormat="1">
      <c r="B127" s="225"/>
      <c r="C127" s="226"/>
      <c r="D127" s="220" t="s">
        <v>137</v>
      </c>
      <c r="E127" s="227" t="s">
        <v>1</v>
      </c>
      <c r="F127" s="228" t="s">
        <v>865</v>
      </c>
      <c r="G127" s="226"/>
      <c r="H127" s="229">
        <v>0.155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AT127" s="235" t="s">
        <v>137</v>
      </c>
      <c r="AU127" s="235" t="s">
        <v>85</v>
      </c>
      <c r="AV127" s="13" t="s">
        <v>87</v>
      </c>
      <c r="AW127" s="13" t="s">
        <v>34</v>
      </c>
      <c r="AX127" s="13" t="s">
        <v>85</v>
      </c>
      <c r="AY127" s="235" t="s">
        <v>123</v>
      </c>
    </row>
    <row r="128" spans="1:65" s="2" customFormat="1" ht="21.75" customHeight="1">
      <c r="A128" s="33"/>
      <c r="B128" s="34"/>
      <c r="C128" s="207" t="s">
        <v>131</v>
      </c>
      <c r="D128" s="207" t="s">
        <v>126</v>
      </c>
      <c r="E128" s="208" t="s">
        <v>866</v>
      </c>
      <c r="F128" s="209" t="s">
        <v>867</v>
      </c>
      <c r="G128" s="210" t="s">
        <v>239</v>
      </c>
      <c r="H128" s="211">
        <v>0.155</v>
      </c>
      <c r="I128" s="212"/>
      <c r="J128" s="213">
        <f>ROUND(I128*H128,2)</f>
        <v>0</v>
      </c>
      <c r="K128" s="209" t="s">
        <v>130</v>
      </c>
      <c r="L128" s="38"/>
      <c r="M128" s="214" t="s">
        <v>1</v>
      </c>
      <c r="N128" s="215" t="s">
        <v>42</v>
      </c>
      <c r="O128" s="70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8" t="s">
        <v>131</v>
      </c>
      <c r="AT128" s="218" t="s">
        <v>126</v>
      </c>
      <c r="AU128" s="218" t="s">
        <v>85</v>
      </c>
      <c r="AY128" s="16" t="s">
        <v>123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6" t="s">
        <v>85</v>
      </c>
      <c r="BK128" s="219">
        <f>ROUND(I128*H128,2)</f>
        <v>0</v>
      </c>
      <c r="BL128" s="16" t="s">
        <v>131</v>
      </c>
      <c r="BM128" s="218" t="s">
        <v>868</v>
      </c>
    </row>
    <row r="129" spans="1:65" s="2" customFormat="1">
      <c r="A129" s="33"/>
      <c r="B129" s="34"/>
      <c r="C129" s="35"/>
      <c r="D129" s="220" t="s">
        <v>133</v>
      </c>
      <c r="E129" s="35"/>
      <c r="F129" s="221" t="s">
        <v>867</v>
      </c>
      <c r="G129" s="35"/>
      <c r="H129" s="35"/>
      <c r="I129" s="121"/>
      <c r="J129" s="35"/>
      <c r="K129" s="35"/>
      <c r="L129" s="38"/>
      <c r="M129" s="222"/>
      <c r="N129" s="223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133</v>
      </c>
      <c r="AU129" s="16" t="s">
        <v>85</v>
      </c>
    </row>
    <row r="130" spans="1:65" s="13" customFormat="1">
      <c r="B130" s="225"/>
      <c r="C130" s="226"/>
      <c r="D130" s="220" t="s">
        <v>137</v>
      </c>
      <c r="E130" s="227" t="s">
        <v>1</v>
      </c>
      <c r="F130" s="228" t="s">
        <v>865</v>
      </c>
      <c r="G130" s="226"/>
      <c r="H130" s="229">
        <v>0.155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AT130" s="235" t="s">
        <v>137</v>
      </c>
      <c r="AU130" s="235" t="s">
        <v>85</v>
      </c>
      <c r="AV130" s="13" t="s">
        <v>87</v>
      </c>
      <c r="AW130" s="13" t="s">
        <v>34</v>
      </c>
      <c r="AX130" s="13" t="s">
        <v>85</v>
      </c>
      <c r="AY130" s="235" t="s">
        <v>123</v>
      </c>
    </row>
    <row r="131" spans="1:65" s="2" customFormat="1" ht="21.75" customHeight="1">
      <c r="A131" s="33"/>
      <c r="B131" s="34"/>
      <c r="C131" s="207" t="s">
        <v>124</v>
      </c>
      <c r="D131" s="207" t="s">
        <v>126</v>
      </c>
      <c r="E131" s="208" t="s">
        <v>869</v>
      </c>
      <c r="F131" s="209" t="s">
        <v>870</v>
      </c>
      <c r="G131" s="210" t="s">
        <v>239</v>
      </c>
      <c r="H131" s="211">
        <v>0.155</v>
      </c>
      <c r="I131" s="212"/>
      <c r="J131" s="213">
        <f>ROUND(I131*H131,2)</f>
        <v>0</v>
      </c>
      <c r="K131" s="209" t="s">
        <v>130</v>
      </c>
      <c r="L131" s="38"/>
      <c r="M131" s="214" t="s">
        <v>1</v>
      </c>
      <c r="N131" s="215" t="s">
        <v>42</v>
      </c>
      <c r="O131" s="70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8" t="s">
        <v>131</v>
      </c>
      <c r="AT131" s="218" t="s">
        <v>126</v>
      </c>
      <c r="AU131" s="218" t="s">
        <v>85</v>
      </c>
      <c r="AY131" s="16" t="s">
        <v>123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6" t="s">
        <v>85</v>
      </c>
      <c r="BK131" s="219">
        <f>ROUND(I131*H131,2)</f>
        <v>0</v>
      </c>
      <c r="BL131" s="16" t="s">
        <v>131</v>
      </c>
      <c r="BM131" s="218" t="s">
        <v>871</v>
      </c>
    </row>
    <row r="132" spans="1:65" s="2" customFormat="1">
      <c r="A132" s="33"/>
      <c r="B132" s="34"/>
      <c r="C132" s="35"/>
      <c r="D132" s="220" t="s">
        <v>133</v>
      </c>
      <c r="E132" s="35"/>
      <c r="F132" s="221" t="s">
        <v>870</v>
      </c>
      <c r="G132" s="35"/>
      <c r="H132" s="35"/>
      <c r="I132" s="121"/>
      <c r="J132" s="35"/>
      <c r="K132" s="35"/>
      <c r="L132" s="38"/>
      <c r="M132" s="222"/>
      <c r="N132" s="223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133</v>
      </c>
      <c r="AU132" s="16" t="s">
        <v>85</v>
      </c>
    </row>
    <row r="133" spans="1:65" s="13" customFormat="1">
      <c r="B133" s="225"/>
      <c r="C133" s="226"/>
      <c r="D133" s="220" t="s">
        <v>137</v>
      </c>
      <c r="E133" s="227" t="s">
        <v>1</v>
      </c>
      <c r="F133" s="228" t="s">
        <v>865</v>
      </c>
      <c r="G133" s="226"/>
      <c r="H133" s="229">
        <v>0.155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AT133" s="235" t="s">
        <v>137</v>
      </c>
      <c r="AU133" s="235" t="s">
        <v>85</v>
      </c>
      <c r="AV133" s="13" t="s">
        <v>87</v>
      </c>
      <c r="AW133" s="13" t="s">
        <v>34</v>
      </c>
      <c r="AX133" s="13" t="s">
        <v>85</v>
      </c>
      <c r="AY133" s="235" t="s">
        <v>123</v>
      </c>
    </row>
    <row r="134" spans="1:65" s="2" customFormat="1" ht="21.75" customHeight="1">
      <c r="A134" s="33"/>
      <c r="B134" s="34"/>
      <c r="C134" s="207" t="s">
        <v>164</v>
      </c>
      <c r="D134" s="207" t="s">
        <v>126</v>
      </c>
      <c r="E134" s="208" t="s">
        <v>872</v>
      </c>
      <c r="F134" s="209" t="s">
        <v>873</v>
      </c>
      <c r="G134" s="210" t="s">
        <v>167</v>
      </c>
      <c r="H134" s="211">
        <v>339</v>
      </c>
      <c r="I134" s="212"/>
      <c r="J134" s="213">
        <f>ROUND(I134*H134,2)</f>
        <v>0</v>
      </c>
      <c r="K134" s="209" t="s">
        <v>130</v>
      </c>
      <c r="L134" s="38"/>
      <c r="M134" s="214" t="s">
        <v>1</v>
      </c>
      <c r="N134" s="215" t="s">
        <v>42</v>
      </c>
      <c r="O134" s="70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8" t="s">
        <v>131</v>
      </c>
      <c r="AT134" s="218" t="s">
        <v>126</v>
      </c>
      <c r="AU134" s="218" t="s">
        <v>85</v>
      </c>
      <c r="AY134" s="16" t="s">
        <v>123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6" t="s">
        <v>85</v>
      </c>
      <c r="BK134" s="219">
        <f>ROUND(I134*H134,2)</f>
        <v>0</v>
      </c>
      <c r="BL134" s="16" t="s">
        <v>131</v>
      </c>
      <c r="BM134" s="218" t="s">
        <v>874</v>
      </c>
    </row>
    <row r="135" spans="1:65" s="2" customFormat="1" ht="29.25">
      <c r="A135" s="33"/>
      <c r="B135" s="34"/>
      <c r="C135" s="35"/>
      <c r="D135" s="220" t="s">
        <v>133</v>
      </c>
      <c r="E135" s="35"/>
      <c r="F135" s="221" t="s">
        <v>875</v>
      </c>
      <c r="G135" s="35"/>
      <c r="H135" s="35"/>
      <c r="I135" s="121"/>
      <c r="J135" s="35"/>
      <c r="K135" s="35"/>
      <c r="L135" s="38"/>
      <c r="M135" s="222"/>
      <c r="N135" s="223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133</v>
      </c>
      <c r="AU135" s="16" t="s">
        <v>85</v>
      </c>
    </row>
    <row r="136" spans="1:65" s="13" customFormat="1">
      <c r="B136" s="225"/>
      <c r="C136" s="226"/>
      <c r="D136" s="220" t="s">
        <v>137</v>
      </c>
      <c r="E136" s="227" t="s">
        <v>1</v>
      </c>
      <c r="F136" s="228" t="s">
        <v>876</v>
      </c>
      <c r="G136" s="226"/>
      <c r="H136" s="229">
        <v>339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AT136" s="235" t="s">
        <v>137</v>
      </c>
      <c r="AU136" s="235" t="s">
        <v>85</v>
      </c>
      <c r="AV136" s="13" t="s">
        <v>87</v>
      </c>
      <c r="AW136" s="13" t="s">
        <v>34</v>
      </c>
      <c r="AX136" s="13" t="s">
        <v>85</v>
      </c>
      <c r="AY136" s="235" t="s">
        <v>123</v>
      </c>
    </row>
    <row r="137" spans="1:65" s="2" customFormat="1" ht="21.75" customHeight="1">
      <c r="A137" s="33"/>
      <c r="B137" s="34"/>
      <c r="C137" s="207" t="s">
        <v>172</v>
      </c>
      <c r="D137" s="207" t="s">
        <v>126</v>
      </c>
      <c r="E137" s="208" t="s">
        <v>877</v>
      </c>
      <c r="F137" s="209" t="s">
        <v>878</v>
      </c>
      <c r="G137" s="210" t="s">
        <v>879</v>
      </c>
      <c r="H137" s="211">
        <v>6</v>
      </c>
      <c r="I137" s="212"/>
      <c r="J137" s="213">
        <f>ROUND(I137*H137,2)</f>
        <v>0</v>
      </c>
      <c r="K137" s="209" t="s">
        <v>130</v>
      </c>
      <c r="L137" s="38"/>
      <c r="M137" s="214" t="s">
        <v>1</v>
      </c>
      <c r="N137" s="215" t="s">
        <v>42</v>
      </c>
      <c r="O137" s="70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8" t="s">
        <v>131</v>
      </c>
      <c r="AT137" s="218" t="s">
        <v>126</v>
      </c>
      <c r="AU137" s="218" t="s">
        <v>85</v>
      </c>
      <c r="AY137" s="16" t="s">
        <v>123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6" t="s">
        <v>85</v>
      </c>
      <c r="BK137" s="219">
        <f>ROUND(I137*H137,2)</f>
        <v>0</v>
      </c>
      <c r="BL137" s="16" t="s">
        <v>131</v>
      </c>
      <c r="BM137" s="218" t="s">
        <v>880</v>
      </c>
    </row>
    <row r="138" spans="1:65" s="2" customFormat="1">
      <c r="A138" s="33"/>
      <c r="B138" s="34"/>
      <c r="C138" s="35"/>
      <c r="D138" s="220" t="s">
        <v>133</v>
      </c>
      <c r="E138" s="35"/>
      <c r="F138" s="221" t="s">
        <v>878</v>
      </c>
      <c r="G138" s="35"/>
      <c r="H138" s="35"/>
      <c r="I138" s="121"/>
      <c r="J138" s="35"/>
      <c r="K138" s="35"/>
      <c r="L138" s="38"/>
      <c r="M138" s="222"/>
      <c r="N138" s="223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133</v>
      </c>
      <c r="AU138" s="16" t="s">
        <v>85</v>
      </c>
    </row>
    <row r="139" spans="1:65" s="2" customFormat="1" ht="19.5">
      <c r="A139" s="33"/>
      <c r="B139" s="34"/>
      <c r="C139" s="35"/>
      <c r="D139" s="220" t="s">
        <v>135</v>
      </c>
      <c r="E139" s="35"/>
      <c r="F139" s="224" t="s">
        <v>861</v>
      </c>
      <c r="G139" s="35"/>
      <c r="H139" s="35"/>
      <c r="I139" s="121"/>
      <c r="J139" s="35"/>
      <c r="K139" s="35"/>
      <c r="L139" s="38"/>
      <c r="M139" s="260"/>
      <c r="N139" s="261"/>
      <c r="O139" s="262"/>
      <c r="P139" s="262"/>
      <c r="Q139" s="262"/>
      <c r="R139" s="262"/>
      <c r="S139" s="262"/>
      <c r="T139" s="26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135</v>
      </c>
      <c r="AU139" s="16" t="s">
        <v>85</v>
      </c>
    </row>
    <row r="140" spans="1:65" s="2" customFormat="1" ht="6.95" customHeight="1">
      <c r="A140" s="33"/>
      <c r="B140" s="53"/>
      <c r="C140" s="54"/>
      <c r="D140" s="54"/>
      <c r="E140" s="54"/>
      <c r="F140" s="54"/>
      <c r="G140" s="54"/>
      <c r="H140" s="54"/>
      <c r="I140" s="157"/>
      <c r="J140" s="54"/>
      <c r="K140" s="54"/>
      <c r="L140" s="38"/>
      <c r="M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</sheetData>
  <sheetProtection algorithmName="SHA-512" hashValue="SzMM4m8V9E+720rIbCGOsvctxObQ2B20j7n6oluFJYIjnZhCsclhay1MgDv6Comw9+gYxEJSFCQHfnRzeU7sWA==" saltValue="YcDr9bA1BA9SDU/Jxk8XA+n2C5aQthT1UsLRGuRgjhOXZquVvYrYsIcoRmk817mcBPjM/c3+pAJcCS7KdE5D+A==" spinCount="100000" sheet="1" objects="1" scenarios="1" formatColumns="0" formatRows="0" autoFilter="0"/>
  <autoFilter ref="C116:K139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Oprava výhybek č....</vt:lpstr>
      <vt:lpstr>01 - Technologická část</vt:lpstr>
      <vt:lpstr>VON - Oprava výhybek v žs...</vt:lpstr>
      <vt:lpstr>'01 - Technologická část'!Názvy_tisku</vt:lpstr>
      <vt:lpstr>'Rekapitulace stavby'!Názvy_tisku</vt:lpstr>
      <vt:lpstr>'SO 01 - Oprava výhybek č....'!Názvy_tisku</vt:lpstr>
      <vt:lpstr>'VON - Oprava výhybek v žs...'!Názvy_tisku</vt:lpstr>
      <vt:lpstr>'01 - Technologická část'!Oblast_tisku</vt:lpstr>
      <vt:lpstr>'Rekapitulace stavby'!Oblast_tisku</vt:lpstr>
      <vt:lpstr>'SO 01 - Oprava výhybek č....'!Oblast_tisku</vt:lpstr>
      <vt:lpstr>'VON - Oprava výhybek v žs...'!Oblast_tisku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cp:lastPrinted>2020-04-17T06:07:13Z</cp:lastPrinted>
  <dcterms:created xsi:type="dcterms:W3CDTF">2020-04-17T06:03:31Z</dcterms:created>
  <dcterms:modified xsi:type="dcterms:W3CDTF">2020-04-17T06:07:29Z</dcterms:modified>
</cp:coreProperties>
</file>